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1"/>
  <workbookPr defaultThemeVersion="166925"/>
  <mc:AlternateContent xmlns:mc="http://schemas.openxmlformats.org/markup-compatibility/2006">
    <mc:Choice Requires="x15">
      <x15ac:absPath xmlns:x15ac="http://schemas.microsoft.com/office/spreadsheetml/2010/11/ac" url="https://smartercare.sharepoint.com/sites/360SmarterCare/Shared Documents/SharePoint/Solutions/360 Pluss/Calculators/"/>
    </mc:Choice>
  </mc:AlternateContent>
  <xr:revisionPtr revIDLastSave="0" documentId="8_{4C446C2D-8523-4437-9803-037F9B33BAF8}" xr6:coauthVersionLast="47" xr6:coauthVersionMax="47" xr10:uidLastSave="{00000000-0000-0000-0000-000000000000}"/>
  <bookViews>
    <workbookView xWindow="0" yWindow="500" windowWidth="51200" windowHeight="21240" firstSheet="2" activeTab="2" xr2:uid="{C773FE46-6595-4F6C-96F2-EEE156C32FC5}"/>
  </bookViews>
  <sheets>
    <sheet name="Sheet1" sheetId="1" state="hidden" r:id="rId1"/>
    <sheet name="Sheet2" sheetId="2" state="hidden" r:id="rId2"/>
    <sheet name="Calculator" sheetId="3" r:id="rId3"/>
  </sheets>
  <definedNames>
    <definedName name="Options_1_Single">Sheet1!$B$52:$B$58</definedName>
    <definedName name="Options_1_Single_Table">Sheet1!$B$52:$C$58</definedName>
    <definedName name="Options_2_Head_of_Household">Sheet1!$B$60:$B$66</definedName>
    <definedName name="Options_2_Head_of_Household_Table">Sheet1!$B$60:$C$66</definedName>
    <definedName name="Options_3_Married_Filing_Jointly">Sheet1!$B$68:$B$74</definedName>
    <definedName name="Options_3_Married_Filing_Jointly_Table">Sheet1!$B$68:$C$74</definedName>
    <definedName name="Options_4_Married_Filing_Seperately">Sheet1!$B$76:$B$82</definedName>
    <definedName name="Options_4_Married_Filing_Seperately_Table">Sheet1!$B$76:$C$82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3" l="1"/>
  <c r="F22" i="3"/>
  <c r="A47" i="1"/>
  <c r="F16" i="3"/>
  <c r="D2" i="2"/>
  <c r="F24" i="3" l="1"/>
  <c r="F28" i="3"/>
  <c r="B7" i="2"/>
  <c r="B8" i="2" s="1"/>
  <c r="B9" i="2" l="1"/>
  <c r="B10" i="2" s="1"/>
  <c r="Q32" i="1"/>
  <c r="Q33" i="1"/>
  <c r="Q31" i="1"/>
  <c r="M28" i="1"/>
  <c r="I25" i="1"/>
  <c r="B36" i="1"/>
  <c r="H25" i="1" s="1"/>
  <c r="J25" i="1" s="1"/>
  <c r="K25" i="1" s="1"/>
  <c r="L25" i="1" s="1"/>
  <c r="M25" i="1" s="1"/>
  <c r="I4" i="1"/>
  <c r="I3" i="1"/>
  <c r="I2" i="1"/>
  <c r="D43" i="1"/>
  <c r="B44" i="1"/>
  <c r="D44" i="1" s="1"/>
  <c r="B43" i="1"/>
  <c r="B42" i="1"/>
  <c r="D42" i="1" s="1"/>
  <c r="B41" i="1"/>
  <c r="D41" i="1" s="1"/>
  <c r="B40" i="1"/>
  <c r="D40" i="1" s="1"/>
  <c r="B39" i="1"/>
  <c r="D39" i="1" s="1"/>
  <c r="B38" i="1"/>
  <c r="D38" i="1" s="1"/>
  <c r="B37" i="1"/>
  <c r="D37" i="1" s="1"/>
  <c r="B23" i="1"/>
  <c r="D23" i="1" s="1"/>
  <c r="B22" i="1"/>
  <c r="D22" i="1" s="1"/>
  <c r="B21" i="1"/>
  <c r="D21" i="1" s="1"/>
  <c r="B20" i="1"/>
  <c r="D20" i="1" s="1"/>
  <c r="B19" i="1"/>
  <c r="D19" i="1" s="1"/>
  <c r="B18" i="1"/>
  <c r="D18" i="1" s="1"/>
  <c r="B17" i="1"/>
  <c r="D17" i="1" s="1"/>
  <c r="B16" i="1"/>
  <c r="D16" i="1" s="1"/>
  <c r="B15" i="1"/>
  <c r="D15" i="1" s="1"/>
  <c r="Q34" i="1" l="1"/>
  <c r="I5" i="1"/>
  <c r="I7" i="1" s="1"/>
  <c r="H11" i="1" s="1"/>
  <c r="D36" i="1"/>
</calcChain>
</file>

<file path=xl/sharedStrings.xml><?xml version="1.0" encoding="utf-8"?>
<sst xmlns="http://schemas.openxmlformats.org/spreadsheetml/2006/main" count="122" uniqueCount="84">
  <si>
    <t>Payroll</t>
  </si>
  <si>
    <t>a. P $620 B $500</t>
  </si>
  <si>
    <t>Federal Tax Rate</t>
  </si>
  <si>
    <t>b. P $870 B $$750</t>
  </si>
  <si>
    <t xml:space="preserve">Payroll Tax Rate </t>
  </si>
  <si>
    <t>c. P $1,120 B $1,000</t>
  </si>
  <si>
    <t>State Tax Rate</t>
  </si>
  <si>
    <t>d. P $1,620 B $1,500</t>
  </si>
  <si>
    <t>Total Taxes</t>
  </si>
  <si>
    <t>e. P $2,120 B $2,000</t>
  </si>
  <si>
    <t>f. P $3,120 B $3,000</t>
  </si>
  <si>
    <t>Value of an Earned After Tax Dollar</t>
  </si>
  <si>
    <t>g. P $4,120 B $4,000</t>
  </si>
  <si>
    <t>h. P $5,120 B $5,000</t>
  </si>
  <si>
    <t>Out of Pocket</t>
  </si>
  <si>
    <t xml:space="preserve">P $10,000 B $10,000 </t>
  </si>
  <si>
    <t>After Tax Dollars Required to Pay Medical Bill</t>
  </si>
  <si>
    <t>Monthly Premium &amp; Benefit</t>
  </si>
  <si>
    <t>Premium</t>
  </si>
  <si>
    <t>Tax Savings</t>
  </si>
  <si>
    <t>Benefit</t>
  </si>
  <si>
    <t>Net Gain</t>
  </si>
  <si>
    <t>Monthly Net Tax Savings</t>
  </si>
  <si>
    <t>Monthly Benefit</t>
  </si>
  <si>
    <t>Spendable Dollars</t>
  </si>
  <si>
    <t>Pre-Tax Dollars</t>
  </si>
  <si>
    <t>SME Dollar Factor</t>
  </si>
  <si>
    <t>SME Power Dollars Required to Pay Cell K9 Medical Bill</t>
  </si>
  <si>
    <t>What the Calculator Should Look Like</t>
  </si>
  <si>
    <t>My Current Monthly Medical Out-of-Pocket Expenses</t>
  </si>
  <si>
    <t>This is a drop down menu the user chooses from: Column C36 to C44 on this sheet</t>
  </si>
  <si>
    <t>My Federal Tax Bracket</t>
  </si>
  <si>
    <t>3. Married Filing Jointly</t>
  </si>
  <si>
    <t>This is a drop down menu the user chooses from 1. Single, 2. Head of Household, 3. Married Filing Jointly, 4. Married Filing Seperately. Choosing 1 to 4 takes you to a second drop down with the Income Ranges for tax rate. A table is included in the email to populate the field</t>
  </si>
  <si>
    <t>SME Savings</t>
  </si>
  <si>
    <t>My State Tax Bracket If Any</t>
  </si>
  <si>
    <t>The user types in a percentage</t>
  </si>
  <si>
    <t>Hidden Payroll Taxes (Fixed</t>
  </si>
  <si>
    <t>Results</t>
  </si>
  <si>
    <t>Annual Medical Out-of-Pocket Expense</t>
  </si>
  <si>
    <t>This is the amount from the drop down in Q25 multiplied by 12</t>
  </si>
  <si>
    <t>After Tax Dollars I Must Earn to Pay My Out-of-Pocket</t>
  </si>
  <si>
    <t xml:space="preserve">This is calculated with the annual out of pocket shown as an example in Q32 (the total annual out of pocket). It is the total taxes shown on theis sheet I2 to 16, but will pull from the drop downs you create from the tax tables. H9/I7 with the result in cell H11. </t>
  </si>
  <si>
    <t>SME Power Dollars Required to Pay My Out-of-Pocket Medical Expenses</t>
  </si>
  <si>
    <t>The formula for this is illustrated is H25 to M25</t>
  </si>
  <si>
    <t xml:space="preserve">SME Power Dollar Annual Savings </t>
  </si>
  <si>
    <t>The formula is After tax dollars (H11) minus SME Dollars M25</t>
  </si>
  <si>
    <t>2023 Tax Rate Schedule</t>
  </si>
  <si>
    <t>Taxable Income</t>
  </si>
  <si>
    <t>Tax Rate</t>
  </si>
  <si>
    <t>Single</t>
  </si>
  <si>
    <t>$0 - $11,000</t>
  </si>
  <si>
    <t>$11,000 - $44,725</t>
  </si>
  <si>
    <t>$44,725 - $95,375</t>
  </si>
  <si>
    <t>$95,375 - $182,100</t>
  </si>
  <si>
    <t>$182,100 - $231,250</t>
  </si>
  <si>
    <t>$231,250 - $578,125</t>
  </si>
  <si>
    <t xml:space="preserve">$578,125 - </t>
  </si>
  <si>
    <t>Head of Household</t>
  </si>
  <si>
    <t>$0 - $15,700</t>
  </si>
  <si>
    <t>$15,700 - $59,850</t>
  </si>
  <si>
    <t>$59,850 - $95,350</t>
  </si>
  <si>
    <t>$95,350 - $182,100</t>
  </si>
  <si>
    <t>$231,250 - $578,100</t>
  </si>
  <si>
    <t xml:space="preserve">$578,100 - </t>
  </si>
  <si>
    <t>Married Filing Jointly</t>
  </si>
  <si>
    <t>$0 - $22,000</t>
  </si>
  <si>
    <t>$22,000 - $89,450</t>
  </si>
  <si>
    <t>$89,450 - $190,750</t>
  </si>
  <si>
    <t>$190,750 - $364,200</t>
  </si>
  <si>
    <t>$364,200 - $462,500</t>
  </si>
  <si>
    <t>$462,500 - $693,750</t>
  </si>
  <si>
    <t xml:space="preserve">$693,750 - </t>
  </si>
  <si>
    <t>Married Filing Seperately</t>
  </si>
  <si>
    <t>$231,250 - $346,875</t>
  </si>
  <si>
    <t xml:space="preserve">$346,875 - </t>
  </si>
  <si>
    <t>1. Single</t>
  </si>
  <si>
    <t>SAVINGS CALCULATOR</t>
  </si>
  <si>
    <t>2. Head of Household</t>
  </si>
  <si>
    <t xml:space="preserve"> MY RESULTS</t>
  </si>
  <si>
    <t>YOUR SME SAVINGS</t>
  </si>
  <si>
    <t>All intellectual property and reproduction rights are reserved, including calculators, documents, icons, and photographs. Any use, redistribution, or reproduction of all or part of this site in any form is strictly prohibited without express permission of 360 Smarter Administrations, LLC.</t>
  </si>
  <si>
    <t xml:space="preserve">The 360 SME Calculator download (“calculator download”) is provided for illustrative purposes only, and the information obtained by using the calculator download is not, and should not be taken as, medical, legal, or financial advice to any person or company. Results may vary depending on the accuracy and comprehensiveness of the information you provide while using the calculator download. The calculator download is not a substitute for consulting a qualified professional. </t>
  </si>
  <si>
    <t>As such, the 360 Smarter Administration, LLC. makes no representations and does not warrant, either expressly or by implication, that the claims, premium, expenses, and/or savings generated by the calculator download accurately or comprehensively indicate the realized outcome. 360 Smarter Administration, LLC accepts no liability whatsoever for any losses or liabilities allegedly arising from the use of the calculator download by any person or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</si>
</sst>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 0.00##\%;[Red]\(0.00##\%\)"/>
  </numFmts>
  <fonts count="12">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1"/>
      <color rgb="FFFF0000"/>
      <name val="Calibri"/>
      <family val="2"/>
      <scheme val="minor"/>
    </font>
    <font>
      <b/>
      <sz val="14"/>
      <color theme="1"/>
      <name val="Calibri"/>
      <family val="2"/>
      <scheme val="minor"/>
    </font>
    <font>
      <b/>
      <sz val="11"/>
      <color theme="1"/>
      <name val="Arial"/>
      <family val="2"/>
    </font>
    <font>
      <b/>
      <sz val="12"/>
      <color theme="1"/>
      <name val="Arial"/>
      <family val="2"/>
    </font>
    <font>
      <sz val="16"/>
      <color theme="1"/>
      <name val="Arial Black"/>
      <family val="2"/>
    </font>
    <font>
      <i/>
      <sz val="8"/>
      <color theme="1"/>
      <name val="Times New Roman"/>
      <family val="1"/>
    </font>
    <font>
      <sz val="8"/>
      <color theme="1"/>
      <name val="Times New Roman"/>
      <family val="1"/>
    </font>
  </fonts>
  <fills count="12">
    <fill>
      <patternFill patternType="none"/>
    </fill>
    <fill>
      <patternFill patternType="gray125"/>
    </fill>
    <fill>
      <patternFill patternType="solid">
        <fgColor rgb="FF00B0F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7030A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rgb="FFE5EBF4"/>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44" fontId="0" fillId="0" borderId="0" xfId="1" applyFont="1"/>
    <xf numFmtId="9" fontId="0" fillId="0" borderId="0" xfId="0" applyNumberFormat="1"/>
    <xf numFmtId="44" fontId="0" fillId="0" borderId="0" xfId="0" applyNumberFormat="1"/>
    <xf numFmtId="6" fontId="0" fillId="0" borderId="0" xfId="0" applyNumberFormat="1"/>
    <xf numFmtId="0" fontId="2" fillId="0" borderId="0" xfId="0" applyFont="1" applyAlignment="1">
      <alignment horizontal="center"/>
    </xf>
    <xf numFmtId="10" fontId="0" fillId="0" borderId="0" xfId="2" applyNumberFormat="1" applyFont="1"/>
    <xf numFmtId="0" fontId="2" fillId="0" borderId="0" xfId="0" applyFont="1" applyAlignment="1">
      <alignment horizontal="center" vertical="center" wrapText="1"/>
    </xf>
    <xf numFmtId="44" fontId="2" fillId="0" borderId="0" xfId="0" applyNumberFormat="1" applyFont="1" applyAlignment="1">
      <alignment horizontal="center" vertical="center" wrapText="1"/>
    </xf>
    <xf numFmtId="0" fontId="0" fillId="2" borderId="0" xfId="0" applyFill="1"/>
    <xf numFmtId="44" fontId="0" fillId="2" borderId="0" xfId="1" applyFont="1" applyFill="1"/>
    <xf numFmtId="0" fontId="0" fillId="3" borderId="0" xfId="0" applyFill="1"/>
    <xf numFmtId="9" fontId="0" fillId="3" borderId="0" xfId="2" applyFont="1" applyFill="1"/>
    <xf numFmtId="0" fontId="0" fillId="4" borderId="0" xfId="0" applyFill="1"/>
    <xf numFmtId="9" fontId="0" fillId="4" borderId="0" xfId="2" applyFont="1" applyFill="1"/>
    <xf numFmtId="0" fontId="0" fillId="5" borderId="0" xfId="0" applyFill="1"/>
    <xf numFmtId="10" fontId="0" fillId="5" borderId="0" xfId="2" applyNumberFormat="1" applyFont="1" applyFill="1"/>
    <xf numFmtId="0" fontId="5" fillId="0" borderId="0" xfId="0" applyFont="1" applyAlignment="1">
      <alignment horizontal="center"/>
    </xf>
    <xf numFmtId="0" fontId="0" fillId="6" borderId="0" xfId="0" applyFill="1" applyAlignment="1">
      <alignment horizontal="center" vertical="center" wrapText="1"/>
    </xf>
    <xf numFmtId="0" fontId="0" fillId="6" borderId="0" xfId="0" applyFill="1"/>
    <xf numFmtId="44" fontId="0" fillId="6" borderId="0" xfId="0" applyNumberFormat="1" applyFill="1"/>
    <xf numFmtId="0" fontId="3" fillId="7" borderId="0" xfId="0" applyFont="1" applyFill="1" applyAlignment="1">
      <alignment horizontal="center" vertical="center" wrapText="1"/>
    </xf>
    <xf numFmtId="44" fontId="3" fillId="7" borderId="0" xfId="1" applyFont="1" applyFill="1" applyAlignment="1">
      <alignment horizontal="center" vertical="center"/>
    </xf>
    <xf numFmtId="0" fontId="3" fillId="8" borderId="0" xfId="0" applyFont="1" applyFill="1" applyAlignment="1">
      <alignment horizontal="center" vertical="center" wrapText="1"/>
    </xf>
    <xf numFmtId="44" fontId="4" fillId="8" borderId="0" xfId="0" applyNumberFormat="1" applyFont="1" applyFill="1"/>
    <xf numFmtId="0" fontId="6" fillId="0" borderId="0" xfId="0" applyFont="1" applyAlignment="1">
      <alignment horizontal="center" vertical="center"/>
    </xf>
    <xf numFmtId="0" fontId="2" fillId="2" borderId="0" xfId="0" applyFont="1" applyFill="1"/>
    <xf numFmtId="0" fontId="3" fillId="7" borderId="0" xfId="0" applyFont="1" applyFill="1"/>
    <xf numFmtId="0" fontId="2" fillId="8" borderId="0" xfId="0" applyFont="1" applyFill="1"/>
    <xf numFmtId="0" fontId="2" fillId="0" borderId="0" xfId="0" applyFont="1" applyAlignment="1">
      <alignment wrapText="1"/>
    </xf>
    <xf numFmtId="0" fontId="0" fillId="9" borderId="0" xfId="0" applyFill="1"/>
    <xf numFmtId="44" fontId="0" fillId="9" borderId="0" xfId="0" applyNumberFormat="1" applyFill="1"/>
    <xf numFmtId="44" fontId="4" fillId="7" borderId="0" xfId="1" applyFont="1" applyFill="1"/>
    <xf numFmtId="44" fontId="0" fillId="8" borderId="0" xfId="1" applyFont="1" applyFill="1"/>
    <xf numFmtId="164" fontId="0" fillId="4" borderId="0" xfId="2" applyNumberFormat="1" applyFont="1" applyFill="1"/>
    <xf numFmtId="164" fontId="0" fillId="5" borderId="0" xfId="2" applyNumberFormat="1" applyFont="1" applyFill="1"/>
    <xf numFmtId="164" fontId="0" fillId="0" borderId="0" xfId="0" applyNumberFormat="1"/>
    <xf numFmtId="0" fontId="7" fillId="10" borderId="1" xfId="0" applyFont="1" applyFill="1" applyBorder="1" applyAlignment="1">
      <alignment horizontal="left" vertical="center" wrapText="1"/>
    </xf>
    <xf numFmtId="0" fontId="0" fillId="10" borderId="2" xfId="0" applyFill="1" applyBorder="1"/>
    <xf numFmtId="44" fontId="7" fillId="10" borderId="3" xfId="1" applyFont="1" applyFill="1" applyBorder="1" applyAlignment="1">
      <alignment horizontal="center" vertical="center"/>
    </xf>
    <xf numFmtId="0" fontId="7" fillId="10" borderId="3" xfId="0" applyFont="1" applyFill="1" applyBorder="1" applyAlignment="1">
      <alignment horizontal="right"/>
    </xf>
    <xf numFmtId="9" fontId="7" fillId="10" borderId="3" xfId="2" applyFont="1" applyFill="1" applyBorder="1"/>
    <xf numFmtId="0" fontId="7" fillId="10" borderId="1" xfId="0" applyFont="1" applyFill="1" applyBorder="1" applyAlignment="1">
      <alignment horizontal="center" vertical="center" wrapText="1"/>
    </xf>
    <xf numFmtId="44" fontId="7" fillId="10" borderId="3" xfId="1" applyFont="1" applyFill="1" applyBorder="1" applyAlignment="1">
      <alignment vertical="center"/>
    </xf>
    <xf numFmtId="0" fontId="7" fillId="10" borderId="0" xfId="0" applyFont="1" applyFill="1" applyAlignment="1">
      <alignment horizontal="center" vertical="center" wrapText="1"/>
    </xf>
    <xf numFmtId="0" fontId="0" fillId="10" borderId="0" xfId="0" applyFill="1"/>
    <xf numFmtId="44" fontId="7" fillId="10" borderId="0" xfId="1" applyFont="1" applyFill="1" applyBorder="1" applyAlignment="1">
      <alignment vertical="center"/>
    </xf>
    <xf numFmtId="0" fontId="0" fillId="10" borderId="2" xfId="0" applyFill="1" applyBorder="1" applyAlignment="1">
      <alignment vertical="center"/>
    </xf>
    <xf numFmtId="44" fontId="8" fillId="10" borderId="3" xfId="1" applyFont="1" applyFill="1" applyBorder="1" applyAlignment="1">
      <alignment vertical="center"/>
    </xf>
    <xf numFmtId="0" fontId="0" fillId="10" borderId="4" xfId="0" applyFill="1" applyBorder="1"/>
    <xf numFmtId="0" fontId="0" fillId="10" borderId="5" xfId="0" applyFill="1" applyBorder="1"/>
    <xf numFmtId="0" fontId="0" fillId="10" borderId="6" xfId="0" applyFill="1" applyBorder="1"/>
    <xf numFmtId="0" fontId="0" fillId="10" borderId="7" xfId="0" applyFill="1" applyBorder="1"/>
    <xf numFmtId="0" fontId="0" fillId="10" borderId="8" xfId="0" applyFill="1" applyBorder="1"/>
    <xf numFmtId="0" fontId="8" fillId="10" borderId="0" xfId="0" applyFont="1" applyFill="1" applyAlignment="1">
      <alignment horizontal="center" vertical="center"/>
    </xf>
    <xf numFmtId="0" fontId="7" fillId="10" borderId="0" xfId="0" applyFont="1" applyFill="1" applyAlignment="1">
      <alignment horizontal="left" vertical="center" wrapText="1"/>
    </xf>
    <xf numFmtId="0" fontId="7" fillId="10" borderId="0" xfId="0" applyFont="1" applyFill="1"/>
    <xf numFmtId="0" fontId="0" fillId="10" borderId="9" xfId="0" applyFill="1" applyBorder="1"/>
    <xf numFmtId="0" fontId="0" fillId="10" borderId="10" xfId="0" applyFill="1" applyBorder="1"/>
    <xf numFmtId="0" fontId="0" fillId="10" borderId="11" xfId="0" applyFill="1" applyBorder="1"/>
    <xf numFmtId="0" fontId="0" fillId="10" borderId="12" xfId="0" applyFill="1" applyBorder="1"/>
    <xf numFmtId="0" fontId="0" fillId="10" borderId="14" xfId="0" applyFill="1" applyBorder="1"/>
    <xf numFmtId="0" fontId="11" fillId="0" borderId="0" xfId="0" applyFont="1"/>
    <xf numFmtId="0" fontId="11" fillId="10" borderId="0" xfId="0" applyFont="1" applyFill="1"/>
    <xf numFmtId="44" fontId="7" fillId="10" borderId="3" xfId="1" applyFont="1" applyFill="1" applyBorder="1" applyAlignment="1" applyProtection="1">
      <alignment vertical="center"/>
      <protection hidden="1"/>
    </xf>
    <xf numFmtId="44" fontId="8" fillId="10" borderId="3" xfId="1" applyFont="1" applyFill="1" applyBorder="1" applyAlignment="1" applyProtection="1">
      <alignment vertical="center"/>
      <protection hidden="1"/>
    </xf>
    <xf numFmtId="164" fontId="7" fillId="10" borderId="19" xfId="0" applyNumberFormat="1" applyFont="1" applyFill="1" applyBorder="1" applyAlignment="1" applyProtection="1">
      <alignment horizontal="right"/>
      <protection hidden="1"/>
    </xf>
    <xf numFmtId="0" fontId="7" fillId="10" borderId="1" xfId="0" applyFont="1" applyFill="1" applyBorder="1" applyAlignment="1" applyProtection="1">
      <alignment horizontal="left" vertical="center" wrapText="1"/>
      <protection hidden="1"/>
    </xf>
    <xf numFmtId="0" fontId="7" fillId="10" borderId="1" xfId="0" applyFont="1" applyFill="1" applyBorder="1" applyAlignment="1" applyProtection="1">
      <alignment horizontal="center" vertical="center" wrapText="1"/>
      <protection hidden="1"/>
    </xf>
    <xf numFmtId="0" fontId="0" fillId="10" borderId="7" xfId="0" applyFill="1" applyBorder="1" applyProtection="1">
      <protection hidden="1"/>
    </xf>
    <xf numFmtId="0" fontId="0" fillId="10" borderId="0" xfId="0" applyFill="1" applyProtection="1">
      <protection hidden="1"/>
    </xf>
    <xf numFmtId="0" fontId="0" fillId="10" borderId="8" xfId="0" applyFill="1" applyBorder="1" applyProtection="1">
      <protection hidden="1"/>
    </xf>
    <xf numFmtId="44" fontId="7" fillId="11" borderId="3" xfId="1" applyFont="1" applyFill="1" applyBorder="1" applyAlignment="1" applyProtection="1">
      <alignment horizontal="center" vertical="center"/>
      <protection locked="0"/>
    </xf>
    <xf numFmtId="0" fontId="7" fillId="11" borderId="15" xfId="0" applyFont="1" applyFill="1" applyBorder="1" applyAlignment="1" applyProtection="1">
      <alignment horizontal="right"/>
      <protection locked="0"/>
    </xf>
    <xf numFmtId="0" fontId="7" fillId="11" borderId="17" xfId="0" applyFont="1" applyFill="1" applyBorder="1" applyAlignment="1" applyProtection="1">
      <alignment horizontal="right"/>
      <protection locked="0"/>
    </xf>
    <xf numFmtId="164" fontId="7" fillId="11" borderId="3" xfId="2" applyNumberFormat="1" applyFont="1" applyFill="1" applyBorder="1" applyProtection="1">
      <protection locked="0"/>
    </xf>
    <xf numFmtId="0" fontId="2" fillId="0" borderId="0" xfId="0" applyFont="1" applyAlignment="1">
      <alignment horizontal="center"/>
    </xf>
    <xf numFmtId="0" fontId="9" fillId="10" borderId="0" xfId="0" applyFont="1" applyFill="1" applyAlignment="1">
      <alignment horizontal="center" vertical="center"/>
    </xf>
    <xf numFmtId="0" fontId="9" fillId="10" borderId="0" xfId="0" applyFont="1" applyFill="1" applyAlignment="1">
      <alignment horizontal="center" vertical="center" wrapText="1"/>
    </xf>
    <xf numFmtId="0" fontId="10" fillId="10" borderId="5" xfId="0" applyFont="1" applyFill="1" applyBorder="1" applyAlignment="1" applyProtection="1">
      <alignment horizontal="left" vertical="center" wrapText="1"/>
      <protection hidden="1"/>
    </xf>
    <xf numFmtId="0" fontId="10" fillId="10" borderId="0" xfId="0" applyFont="1" applyFill="1" applyAlignment="1" applyProtection="1">
      <alignment horizontal="left" vertical="center" wrapText="1"/>
      <protection hidden="1"/>
    </xf>
    <xf numFmtId="0" fontId="9" fillId="10" borderId="0" xfId="0" applyFont="1" applyFill="1" applyAlignment="1" applyProtection="1">
      <alignment horizontal="center" vertical="center"/>
      <protection hidden="1"/>
    </xf>
    <xf numFmtId="0" fontId="7" fillId="10" borderId="13" xfId="0" applyFont="1" applyFill="1" applyBorder="1" applyAlignment="1" applyProtection="1">
      <alignment horizontal="left" vertical="center" wrapText="1"/>
      <protection hidden="1"/>
    </xf>
    <xf numFmtId="0" fontId="7" fillId="10" borderId="16" xfId="0" applyFont="1" applyFill="1" applyBorder="1" applyAlignment="1" applyProtection="1">
      <alignment horizontal="left" vertical="center" wrapText="1"/>
      <protection hidden="1"/>
    </xf>
    <xf numFmtId="0" fontId="7" fillId="10" borderId="18" xfId="0" applyFont="1" applyFill="1" applyBorder="1" applyAlignment="1" applyProtection="1">
      <alignment horizontal="left" vertical="center" wrapText="1"/>
      <protection hidden="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E5EB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533400</xdr:colOff>
      <xdr:row>17</xdr:row>
      <xdr:rowOff>139180</xdr:rowOff>
    </xdr:from>
    <xdr:to>
      <xdr:col>11</xdr:col>
      <xdr:colOff>1533525</xdr:colOff>
      <xdr:row>22</xdr:row>
      <xdr:rowOff>110223</xdr:rowOff>
    </xdr:to>
    <xdr:pic>
      <xdr:nvPicPr>
        <xdr:cNvPr id="3" name="Picture 2">
          <a:extLst>
            <a:ext uri="{FF2B5EF4-FFF2-40B4-BE49-F238E27FC236}">
              <a16:creationId xmlns:a16="http://schemas.microsoft.com/office/drawing/2014/main" id="{8A6E08D1-82D1-695F-2168-B3D7AAD58A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96550" y="3377680"/>
          <a:ext cx="3933825" cy="923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533400</xdr:colOff>
      <xdr:row>3</xdr:row>
      <xdr:rowOff>139180</xdr:rowOff>
    </xdr:from>
    <xdr:to>
      <xdr:col>5</xdr:col>
      <xdr:colOff>1533525</xdr:colOff>
      <xdr:row>8</xdr:row>
      <xdr:rowOff>110223</xdr:rowOff>
    </xdr:to>
    <xdr:pic>
      <xdr:nvPicPr>
        <xdr:cNvPr id="10" name="Picture 9">
          <a:extLst>
            <a:ext uri="{FF2B5EF4-FFF2-40B4-BE49-F238E27FC236}">
              <a16:creationId xmlns:a16="http://schemas.microsoft.com/office/drawing/2014/main" id="{F2D16E9A-1868-4420-9448-DAE2AA2D63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32720" y="3263380"/>
          <a:ext cx="3994785" cy="8854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227AB-E4DE-49FD-9B24-D5A8A4179053}">
  <dimension ref="A1:S82"/>
  <sheetViews>
    <sheetView topLeftCell="A19" workbookViewId="0">
      <selection activeCell="B32" sqref="B32"/>
    </sheetView>
  </sheetViews>
  <sheetFormatPr defaultColWidth="8.85546875" defaultRowHeight="15"/>
  <cols>
    <col min="1" max="1" width="21.28515625" bestFit="1" customWidth="1"/>
    <col min="2" max="2" width="17.7109375" bestFit="1" customWidth="1"/>
    <col min="3" max="3" width="11.42578125" bestFit="1" customWidth="1"/>
    <col min="4" max="4" width="12.7109375" customWidth="1"/>
    <col min="7" max="7" width="16.28515625" customWidth="1"/>
    <col min="8" max="8" width="11.28515625" customWidth="1"/>
    <col min="10" max="10" width="10.7109375" customWidth="1"/>
    <col min="11" max="11" width="10.42578125" bestFit="1" customWidth="1"/>
    <col min="13" max="13" width="10.42578125" bestFit="1" customWidth="1"/>
    <col min="16" max="16" width="67.28515625" customWidth="1"/>
    <col min="17" max="17" width="15.85546875" customWidth="1"/>
    <col min="19" max="19" width="103.28515625" customWidth="1"/>
  </cols>
  <sheetData>
    <row r="1" spans="1:9">
      <c r="G1" t="s">
        <v>0</v>
      </c>
      <c r="H1" s="1">
        <v>1</v>
      </c>
    </row>
    <row r="2" spans="1:9">
      <c r="A2" t="s">
        <v>1</v>
      </c>
      <c r="G2" s="11" t="s">
        <v>2</v>
      </c>
      <c r="H2" s="12">
        <v>0.3</v>
      </c>
      <c r="I2" s="3">
        <f>H1*H2</f>
        <v>0.3</v>
      </c>
    </row>
    <row r="3" spans="1:9">
      <c r="A3" t="s">
        <v>3</v>
      </c>
      <c r="G3" s="15" t="s">
        <v>4</v>
      </c>
      <c r="H3" s="16">
        <v>7.6499999999999999E-2</v>
      </c>
      <c r="I3" s="3">
        <f>H3*H1</f>
        <v>7.6499999999999999E-2</v>
      </c>
    </row>
    <row r="4" spans="1:9">
      <c r="A4" t="s">
        <v>5</v>
      </c>
      <c r="G4" s="13" t="s">
        <v>6</v>
      </c>
      <c r="H4" s="14">
        <v>0.01</v>
      </c>
      <c r="I4" s="3">
        <f>H4*H1</f>
        <v>0.01</v>
      </c>
    </row>
    <row r="5" spans="1:9">
      <c r="A5" t="s">
        <v>7</v>
      </c>
      <c r="G5" t="s">
        <v>8</v>
      </c>
      <c r="I5" s="3">
        <f>SUM(I2:I4)</f>
        <v>0.38650000000000001</v>
      </c>
    </row>
    <row r="6" spans="1:9">
      <c r="A6" t="s">
        <v>9</v>
      </c>
    </row>
    <row r="7" spans="1:9" ht="32.1">
      <c r="A7" t="s">
        <v>10</v>
      </c>
      <c r="G7" s="18" t="s">
        <v>11</v>
      </c>
      <c r="H7" s="19"/>
      <c r="I7" s="20">
        <f>H1-I5</f>
        <v>0.61349999999999993</v>
      </c>
    </row>
    <row r="8" spans="1:9">
      <c r="A8" t="s">
        <v>12</v>
      </c>
    </row>
    <row r="9" spans="1:9">
      <c r="A9" t="s">
        <v>13</v>
      </c>
      <c r="G9" s="9" t="s">
        <v>14</v>
      </c>
      <c r="H9" s="10">
        <v>6000</v>
      </c>
    </row>
    <row r="10" spans="1:9">
      <c r="A10" t="s">
        <v>15</v>
      </c>
    </row>
    <row r="11" spans="1:9" ht="48">
      <c r="G11" s="21" t="s">
        <v>16</v>
      </c>
      <c r="H11" s="22">
        <f>H9/I7</f>
        <v>9779.9511002444997</v>
      </c>
    </row>
    <row r="13" spans="1:9">
      <c r="A13" s="76" t="s">
        <v>17</v>
      </c>
      <c r="B13" s="76"/>
      <c r="C13" s="76"/>
      <c r="D13" s="76"/>
      <c r="H13" s="3"/>
    </row>
    <row r="14" spans="1:9">
      <c r="A14" s="5" t="s">
        <v>18</v>
      </c>
      <c r="B14" s="5" t="s">
        <v>19</v>
      </c>
      <c r="C14" s="5" t="s">
        <v>20</v>
      </c>
      <c r="D14" s="5" t="s">
        <v>21</v>
      </c>
    </row>
    <row r="15" spans="1:9">
      <c r="A15" s="1">
        <v>620</v>
      </c>
      <c r="B15" s="3">
        <f>A15*$A$32</f>
        <v>248</v>
      </c>
      <c r="C15" s="1">
        <v>500</v>
      </c>
      <c r="D15" s="3">
        <f>(C15+B15)-$B$32</f>
        <v>628</v>
      </c>
    </row>
    <row r="16" spans="1:9">
      <c r="A16" s="1">
        <v>870</v>
      </c>
      <c r="B16" s="3">
        <f t="shared" ref="B16:B23" si="0">A16*$A$32</f>
        <v>348</v>
      </c>
      <c r="C16" s="1">
        <v>750</v>
      </c>
      <c r="D16" s="3">
        <f t="shared" ref="D16:D23" si="1">(C16+B16)-$B$32</f>
        <v>978</v>
      </c>
    </row>
    <row r="17" spans="1:19">
      <c r="A17" s="1">
        <v>1120</v>
      </c>
      <c r="B17" s="3">
        <f t="shared" si="0"/>
        <v>448</v>
      </c>
      <c r="C17" s="1">
        <v>1000</v>
      </c>
      <c r="D17" s="3">
        <f t="shared" si="1"/>
        <v>1328</v>
      </c>
      <c r="Q17" s="6"/>
    </row>
    <row r="18" spans="1:19">
      <c r="A18" s="1">
        <v>1620</v>
      </c>
      <c r="B18" s="3">
        <f t="shared" si="0"/>
        <v>648</v>
      </c>
      <c r="C18" s="1">
        <v>1500</v>
      </c>
      <c r="D18" s="3">
        <f t="shared" si="1"/>
        <v>2028</v>
      </c>
    </row>
    <row r="19" spans="1:19">
      <c r="A19" s="1">
        <v>2120</v>
      </c>
      <c r="B19" s="3">
        <f t="shared" si="0"/>
        <v>848</v>
      </c>
      <c r="C19" s="1">
        <v>2000</v>
      </c>
      <c r="D19" s="3">
        <f t="shared" si="1"/>
        <v>2728</v>
      </c>
    </row>
    <row r="20" spans="1:19">
      <c r="A20" s="1">
        <v>3120</v>
      </c>
      <c r="B20" s="3">
        <f t="shared" si="0"/>
        <v>1248</v>
      </c>
      <c r="C20" s="1">
        <v>3000</v>
      </c>
      <c r="D20" s="3">
        <f t="shared" si="1"/>
        <v>4128</v>
      </c>
    </row>
    <row r="21" spans="1:19">
      <c r="A21" s="1">
        <v>4120</v>
      </c>
      <c r="B21" s="3">
        <f t="shared" si="0"/>
        <v>1648</v>
      </c>
      <c r="C21" s="1">
        <v>4000</v>
      </c>
      <c r="D21" s="3">
        <f t="shared" si="1"/>
        <v>5528</v>
      </c>
    </row>
    <row r="22" spans="1:19">
      <c r="A22" s="1">
        <v>5120</v>
      </c>
      <c r="B22" s="3">
        <f t="shared" si="0"/>
        <v>2048</v>
      </c>
      <c r="C22" s="1">
        <v>5000</v>
      </c>
      <c r="D22" s="3">
        <f t="shared" si="1"/>
        <v>6928</v>
      </c>
    </row>
    <row r="23" spans="1:19">
      <c r="A23" s="1">
        <v>10120</v>
      </c>
      <c r="B23" s="3">
        <f t="shared" si="0"/>
        <v>4048</v>
      </c>
      <c r="C23" s="1">
        <v>10000</v>
      </c>
      <c r="D23" s="3">
        <f t="shared" si="1"/>
        <v>13928</v>
      </c>
    </row>
    <row r="24" spans="1:19" ht="80.099999999999994">
      <c r="H24" s="8" t="s">
        <v>22</v>
      </c>
      <c r="I24" s="7" t="s">
        <v>23</v>
      </c>
      <c r="J24" s="7" t="s">
        <v>24</v>
      </c>
      <c r="K24" s="8" t="s">
        <v>25</v>
      </c>
      <c r="L24" s="7" t="s">
        <v>26</v>
      </c>
      <c r="M24" s="23" t="s">
        <v>27</v>
      </c>
      <c r="P24" s="25" t="s">
        <v>28</v>
      </c>
    </row>
    <row r="25" spans="1:19">
      <c r="H25" s="3">
        <f>B36-B32</f>
        <v>128</v>
      </c>
      <c r="I25" s="3">
        <f>C36</f>
        <v>500</v>
      </c>
      <c r="J25" s="3">
        <f>H25+I25</f>
        <v>628</v>
      </c>
      <c r="K25" s="3">
        <f>J25*12</f>
        <v>7536</v>
      </c>
      <c r="L25">
        <f>H9/K25</f>
        <v>0.79617834394904463</v>
      </c>
      <c r="M25" s="24">
        <f>H9*L25</f>
        <v>4777.0700636942674</v>
      </c>
      <c r="P25" s="9" t="s">
        <v>29</v>
      </c>
      <c r="Q25" s="9">
        <v>500</v>
      </c>
      <c r="R25">
        <v>500</v>
      </c>
      <c r="S25" t="s">
        <v>30</v>
      </c>
    </row>
    <row r="26" spans="1:19">
      <c r="P26" s="11" t="s">
        <v>31</v>
      </c>
      <c r="Q26" s="11" t="s">
        <v>32</v>
      </c>
      <c r="R26">
        <v>30</v>
      </c>
      <c r="S26" t="s">
        <v>33</v>
      </c>
    </row>
    <row r="27" spans="1:19">
      <c r="M27" s="30" t="s">
        <v>34</v>
      </c>
      <c r="P27" s="13" t="s">
        <v>35</v>
      </c>
      <c r="Q27" s="34">
        <v>1</v>
      </c>
      <c r="R27">
        <v>1</v>
      </c>
      <c r="S27" t="s">
        <v>36</v>
      </c>
    </row>
    <row r="28" spans="1:19">
      <c r="M28" s="31">
        <f>H11-M25</f>
        <v>5002.8810365502322</v>
      </c>
      <c r="P28" s="15" t="s">
        <v>37</v>
      </c>
      <c r="Q28" s="35">
        <v>7.65</v>
      </c>
    </row>
    <row r="30" spans="1:19">
      <c r="P30" s="17" t="s">
        <v>38</v>
      </c>
    </row>
    <row r="31" spans="1:19">
      <c r="P31" s="26" t="s">
        <v>39</v>
      </c>
      <c r="Q31" s="10">
        <f>Q25*12</f>
        <v>6000</v>
      </c>
      <c r="S31" t="s">
        <v>40</v>
      </c>
    </row>
    <row r="32" spans="1:19">
      <c r="A32" s="2">
        <v>0.4</v>
      </c>
      <c r="B32" s="4">
        <v>120</v>
      </c>
      <c r="G32" s="3"/>
      <c r="P32" s="27" t="s">
        <v>41</v>
      </c>
      <c r="Q32" s="32">
        <f>Q31/(1-0.3-Q27/100-Q28/100)</f>
        <v>9779.9511002444997</v>
      </c>
      <c r="S32" t="s">
        <v>42</v>
      </c>
    </row>
    <row r="33" spans="1:19">
      <c r="P33" s="28" t="s">
        <v>43</v>
      </c>
      <c r="Q33" s="33">
        <f>Q31*Q31/(H25+I25)/12</f>
        <v>4777.0700636942674</v>
      </c>
      <c r="S33" t="s">
        <v>44</v>
      </c>
    </row>
    <row r="34" spans="1:19" ht="15.95">
      <c r="A34" s="76" t="s">
        <v>17</v>
      </c>
      <c r="B34" s="76"/>
      <c r="C34" s="76"/>
      <c r="D34" s="76"/>
      <c r="P34" s="29" t="s">
        <v>45</v>
      </c>
      <c r="Q34" s="1">
        <f>Q32-Q33</f>
        <v>5002.8810365502322</v>
      </c>
      <c r="S34" t="s">
        <v>46</v>
      </c>
    </row>
    <row r="35" spans="1:19">
      <c r="A35" s="5" t="s">
        <v>18</v>
      </c>
      <c r="B35" s="5" t="s">
        <v>19</v>
      </c>
      <c r="C35" s="5" t="s">
        <v>20</v>
      </c>
      <c r="D35" s="5" t="s">
        <v>21</v>
      </c>
    </row>
    <row r="36" spans="1:19">
      <c r="A36" s="1">
        <v>620</v>
      </c>
      <c r="B36" s="3">
        <f>A36*$A$32</f>
        <v>248</v>
      </c>
      <c r="C36" s="1">
        <v>500</v>
      </c>
      <c r="D36" s="3">
        <f>($C36*$A$32)+($B36-$B$32)</f>
        <v>328</v>
      </c>
    </row>
    <row r="37" spans="1:19">
      <c r="A37" s="1">
        <v>870</v>
      </c>
      <c r="B37" s="3">
        <f t="shared" ref="B37:B44" si="2">A37*$A$32</f>
        <v>348</v>
      </c>
      <c r="C37" s="1">
        <v>750</v>
      </c>
      <c r="D37" s="3">
        <f t="shared" ref="D37:D44" si="3">($C37*$A$32)+($B37-$B$32)</f>
        <v>528</v>
      </c>
    </row>
    <row r="38" spans="1:19">
      <c r="A38" s="1">
        <v>1120</v>
      </c>
      <c r="B38" s="3">
        <f t="shared" si="2"/>
        <v>448</v>
      </c>
      <c r="C38" s="1">
        <v>1000</v>
      </c>
      <c r="D38" s="3">
        <f t="shared" si="3"/>
        <v>728</v>
      </c>
    </row>
    <row r="39" spans="1:19">
      <c r="A39" s="1">
        <v>1620</v>
      </c>
      <c r="B39" s="3">
        <f t="shared" si="2"/>
        <v>648</v>
      </c>
      <c r="C39" s="1">
        <v>1500</v>
      </c>
      <c r="D39" s="3">
        <f t="shared" si="3"/>
        <v>1128</v>
      </c>
    </row>
    <row r="40" spans="1:19">
      <c r="A40" s="1">
        <v>2120</v>
      </c>
      <c r="B40" s="3">
        <f t="shared" si="2"/>
        <v>848</v>
      </c>
      <c r="C40" s="1">
        <v>2000</v>
      </c>
      <c r="D40" s="3">
        <f t="shared" si="3"/>
        <v>1528</v>
      </c>
    </row>
    <row r="41" spans="1:19">
      <c r="A41" s="1">
        <v>3120</v>
      </c>
      <c r="B41" s="3">
        <f t="shared" si="2"/>
        <v>1248</v>
      </c>
      <c r="C41" s="1">
        <v>3000</v>
      </c>
      <c r="D41" s="3">
        <f t="shared" si="3"/>
        <v>2328</v>
      </c>
    </row>
    <row r="42" spans="1:19">
      <c r="A42" s="1">
        <v>4120</v>
      </c>
      <c r="B42" s="3">
        <f t="shared" si="2"/>
        <v>1648</v>
      </c>
      <c r="C42" s="1">
        <v>4000</v>
      </c>
      <c r="D42" s="3">
        <f t="shared" si="3"/>
        <v>3128</v>
      </c>
    </row>
    <row r="43" spans="1:19">
      <c r="A43" s="1">
        <v>5120</v>
      </c>
      <c r="B43" s="3">
        <f t="shared" si="2"/>
        <v>2048</v>
      </c>
      <c r="C43" s="1">
        <v>5000</v>
      </c>
      <c r="D43" s="3">
        <f t="shared" si="3"/>
        <v>3928</v>
      </c>
    </row>
    <row r="44" spans="1:19">
      <c r="A44" s="1">
        <v>10120</v>
      </c>
      <c r="B44" s="3">
        <f t="shared" si="2"/>
        <v>4048</v>
      </c>
      <c r="C44" s="1">
        <v>10000</v>
      </c>
      <c r="D44" s="3">
        <f t="shared" si="3"/>
        <v>7928</v>
      </c>
    </row>
    <row r="47" spans="1:19">
      <c r="A47" t="str">
        <f>SUBSTITUTE(SUBSTITUTE(Sheet2!B2, " ", "_"), ".", "")</f>
        <v>1_Single</v>
      </c>
    </row>
    <row r="49" spans="1:3">
      <c r="A49" t="s">
        <v>47</v>
      </c>
    </row>
    <row r="50" spans="1:3">
      <c r="B50" t="s">
        <v>48</v>
      </c>
      <c r="C50" t="s">
        <v>49</v>
      </c>
    </row>
    <row r="51" spans="1:3">
      <c r="A51" t="s">
        <v>50</v>
      </c>
    </row>
    <row r="52" spans="1:3">
      <c r="B52" t="s">
        <v>51</v>
      </c>
      <c r="C52">
        <v>10</v>
      </c>
    </row>
    <row r="53" spans="1:3">
      <c r="B53" t="s">
        <v>52</v>
      </c>
      <c r="C53">
        <v>12</v>
      </c>
    </row>
    <row r="54" spans="1:3">
      <c r="B54" t="s">
        <v>53</v>
      </c>
      <c r="C54">
        <v>22</v>
      </c>
    </row>
    <row r="55" spans="1:3">
      <c r="B55" t="s">
        <v>54</v>
      </c>
      <c r="C55">
        <v>24</v>
      </c>
    </row>
    <row r="56" spans="1:3">
      <c r="B56" t="s">
        <v>55</v>
      </c>
      <c r="C56">
        <v>32</v>
      </c>
    </row>
    <row r="57" spans="1:3">
      <c r="B57" t="s">
        <v>56</v>
      </c>
      <c r="C57">
        <v>35</v>
      </c>
    </row>
    <row r="58" spans="1:3">
      <c r="B58" s="4" t="s">
        <v>57</v>
      </c>
      <c r="C58">
        <v>37</v>
      </c>
    </row>
    <row r="59" spans="1:3">
      <c r="A59" t="s">
        <v>58</v>
      </c>
    </row>
    <row r="60" spans="1:3">
      <c r="B60" t="s">
        <v>59</v>
      </c>
      <c r="C60">
        <v>10</v>
      </c>
    </row>
    <row r="61" spans="1:3">
      <c r="B61" t="s">
        <v>60</v>
      </c>
      <c r="C61">
        <v>12</v>
      </c>
    </row>
    <row r="62" spans="1:3">
      <c r="B62" t="s">
        <v>61</v>
      </c>
      <c r="C62">
        <v>22</v>
      </c>
    </row>
    <row r="63" spans="1:3">
      <c r="B63" t="s">
        <v>62</v>
      </c>
      <c r="C63">
        <v>24</v>
      </c>
    </row>
    <row r="64" spans="1:3">
      <c r="B64" t="s">
        <v>55</v>
      </c>
      <c r="C64">
        <v>32</v>
      </c>
    </row>
    <row r="65" spans="1:3">
      <c r="B65" t="s">
        <v>63</v>
      </c>
      <c r="C65">
        <v>35</v>
      </c>
    </row>
    <row r="66" spans="1:3">
      <c r="B66" t="s">
        <v>64</v>
      </c>
      <c r="C66">
        <v>37</v>
      </c>
    </row>
    <row r="67" spans="1:3">
      <c r="A67" t="s">
        <v>65</v>
      </c>
    </row>
    <row r="68" spans="1:3">
      <c r="B68" t="s">
        <v>66</v>
      </c>
      <c r="C68">
        <v>10</v>
      </c>
    </row>
    <row r="69" spans="1:3">
      <c r="B69" t="s">
        <v>67</v>
      </c>
      <c r="C69">
        <v>12</v>
      </c>
    </row>
    <row r="70" spans="1:3">
      <c r="B70" t="s">
        <v>68</v>
      </c>
      <c r="C70">
        <v>22</v>
      </c>
    </row>
    <row r="71" spans="1:3">
      <c r="B71" t="s">
        <v>69</v>
      </c>
      <c r="C71">
        <v>24</v>
      </c>
    </row>
    <row r="72" spans="1:3">
      <c r="B72" t="s">
        <v>70</v>
      </c>
      <c r="C72">
        <v>32</v>
      </c>
    </row>
    <row r="73" spans="1:3">
      <c r="B73" t="s">
        <v>71</v>
      </c>
      <c r="C73">
        <v>35</v>
      </c>
    </row>
    <row r="74" spans="1:3">
      <c r="B74" s="4" t="s">
        <v>72</v>
      </c>
      <c r="C74">
        <v>37</v>
      </c>
    </row>
    <row r="75" spans="1:3">
      <c r="A75" t="s">
        <v>73</v>
      </c>
    </row>
    <row r="76" spans="1:3">
      <c r="B76" t="s">
        <v>51</v>
      </c>
      <c r="C76">
        <v>10</v>
      </c>
    </row>
    <row r="77" spans="1:3">
      <c r="B77" t="s">
        <v>52</v>
      </c>
      <c r="C77">
        <v>12</v>
      </c>
    </row>
    <row r="78" spans="1:3">
      <c r="B78" t="s">
        <v>53</v>
      </c>
      <c r="C78">
        <v>22</v>
      </c>
    </row>
    <row r="79" spans="1:3">
      <c r="B79" t="s">
        <v>54</v>
      </c>
      <c r="C79">
        <v>24</v>
      </c>
    </row>
    <row r="80" spans="1:3">
      <c r="B80" t="s">
        <v>55</v>
      </c>
      <c r="C80">
        <v>32</v>
      </c>
    </row>
    <row r="81" spans="2:3">
      <c r="B81" t="s">
        <v>74</v>
      </c>
      <c r="C81">
        <v>35</v>
      </c>
    </row>
    <row r="82" spans="2:3">
      <c r="B82" s="4" t="s">
        <v>75</v>
      </c>
      <c r="C82">
        <v>37</v>
      </c>
    </row>
  </sheetData>
  <mergeCells count="2">
    <mergeCell ref="A13:D13"/>
    <mergeCell ref="A34:D34"/>
  </mergeCells>
  <dataValidations count="2">
    <dataValidation type="list" allowBlank="1" showInputMessage="1" showErrorMessage="1" sqref="Q25" xr:uid="{26A7B41B-8D11-41E4-AA4D-E82768D076BE}">
      <formula1>$C$36:$C$44</formula1>
    </dataValidation>
    <dataValidation type="list" allowBlank="1" showInputMessage="1" showErrorMessage="1" sqref="Q26" xr:uid="{5D4834A4-556D-4E06-8EAD-78BC0B4212A6}">
      <formula1>"1. Single,2. Head of Household,3. Married Filing Jointly,4. Married Filing Seperately"</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FE707-5046-4711-9577-3FF9C221CBAB}">
  <dimension ref="A1:N43"/>
  <sheetViews>
    <sheetView workbookViewId="0">
      <selection activeCell="D2" sqref="D2"/>
    </sheetView>
  </sheetViews>
  <sheetFormatPr defaultColWidth="8.85546875" defaultRowHeight="15"/>
  <cols>
    <col min="1" max="1" width="62.7109375" bestFit="1" customWidth="1"/>
    <col min="2" max="2" width="23.28515625" bestFit="1" customWidth="1"/>
    <col min="3" max="3" width="17.7109375" bestFit="1" customWidth="1"/>
    <col min="8" max="8" width="3.7109375" customWidth="1"/>
    <col min="10" max="10" width="30.7109375" customWidth="1"/>
    <col min="11" max="11" width="4.140625" customWidth="1"/>
    <col min="12" max="12" width="23.140625" customWidth="1"/>
    <col min="14" max="14" width="3.7109375" customWidth="1"/>
  </cols>
  <sheetData>
    <row r="1" spans="1:14">
      <c r="A1" s="9" t="s">
        <v>29</v>
      </c>
      <c r="B1" s="9">
        <v>500</v>
      </c>
    </row>
    <row r="2" spans="1:14">
      <c r="A2" s="11" t="s">
        <v>31</v>
      </c>
      <c r="B2" s="11" t="s">
        <v>76</v>
      </c>
      <c r="C2" t="s">
        <v>63</v>
      </c>
      <c r="D2" s="36" t="e">
        <f ca="1">VLOOKUP(C2,INDIRECT("Options_" &amp; Sheet1!A47 &amp; "_Table"), 2, FALSE)</f>
        <v>#N/A</v>
      </c>
    </row>
    <row r="3" spans="1:14">
      <c r="A3" s="13" t="s">
        <v>35</v>
      </c>
      <c r="B3" s="34">
        <v>1</v>
      </c>
    </row>
    <row r="4" spans="1:14">
      <c r="A4" s="15" t="s">
        <v>37</v>
      </c>
      <c r="B4" s="35">
        <v>7.65</v>
      </c>
    </row>
    <row r="5" spans="1:14">
      <c r="B5">
        <v>500</v>
      </c>
    </row>
    <row r="6" spans="1:14">
      <c r="A6" s="17" t="s">
        <v>38</v>
      </c>
    </row>
    <row r="7" spans="1:14">
      <c r="A7" s="26" t="s">
        <v>39</v>
      </c>
      <c r="B7" s="10">
        <f>B1*12</f>
        <v>6000</v>
      </c>
    </row>
    <row r="8" spans="1:14">
      <c r="A8" s="27" t="s">
        <v>41</v>
      </c>
      <c r="B8" s="32" t="e">
        <f ca="1">B7/(1-D2/100-B3/100-B4/100)</f>
        <v>#N/A</v>
      </c>
    </row>
    <row r="9" spans="1:14">
      <c r="A9" s="28" t="s">
        <v>43</v>
      </c>
      <c r="B9" s="33">
        <f>B7*B7/(Sheet1!H25+Sheet1!I25)/12</f>
        <v>4777.0700636942674</v>
      </c>
    </row>
    <row r="10" spans="1:14" ht="15.95">
      <c r="A10" s="29" t="s">
        <v>45</v>
      </c>
      <c r="B10" s="1" t="e">
        <f ca="1">B8-B9</f>
        <v>#N/A</v>
      </c>
    </row>
    <row r="15" spans="1:14" ht="15.95" thickBot="1"/>
    <row r="16" spans="1:14" ht="15.95" thickBot="1">
      <c r="H16" s="49"/>
      <c r="I16" s="50"/>
      <c r="J16" s="50"/>
      <c r="K16" s="50"/>
      <c r="L16" s="50"/>
      <c r="M16" s="50"/>
      <c r="N16" s="51"/>
    </row>
    <row r="17" spans="8:14">
      <c r="H17" s="52"/>
      <c r="I17" s="49"/>
      <c r="J17" s="50"/>
      <c r="K17" s="50"/>
      <c r="L17" s="50"/>
      <c r="M17" s="51"/>
      <c r="N17" s="53"/>
    </row>
    <row r="18" spans="8:14">
      <c r="H18" s="52"/>
      <c r="I18" s="52"/>
      <c r="J18" s="45"/>
      <c r="K18" s="45"/>
      <c r="L18" s="45"/>
      <c r="M18" s="53"/>
      <c r="N18" s="53"/>
    </row>
    <row r="19" spans="8:14">
      <c r="H19" s="52"/>
      <c r="I19" s="52"/>
      <c r="J19" s="45"/>
      <c r="K19" s="45"/>
      <c r="L19" s="45"/>
      <c r="M19" s="53"/>
      <c r="N19" s="53"/>
    </row>
    <row r="20" spans="8:14">
      <c r="H20" s="52"/>
      <c r="I20" s="52"/>
      <c r="J20" s="45"/>
      <c r="K20" s="45"/>
      <c r="L20" s="45"/>
      <c r="M20" s="53"/>
      <c r="N20" s="53"/>
    </row>
    <row r="21" spans="8:14">
      <c r="H21" s="52"/>
      <c r="I21" s="52"/>
      <c r="J21" s="45"/>
      <c r="K21" s="45"/>
      <c r="L21" s="45"/>
      <c r="M21" s="53"/>
      <c r="N21" s="53"/>
    </row>
    <row r="22" spans="8:14">
      <c r="H22" s="52"/>
      <c r="I22" s="52"/>
      <c r="J22" s="45"/>
      <c r="K22" s="45"/>
      <c r="L22" s="45"/>
      <c r="M22" s="53"/>
      <c r="N22" s="53"/>
    </row>
    <row r="23" spans="8:14">
      <c r="H23" s="52"/>
      <c r="I23" s="52"/>
      <c r="J23" s="45"/>
      <c r="K23" s="45"/>
      <c r="L23" s="45"/>
      <c r="M23" s="53"/>
      <c r="N23" s="53"/>
    </row>
    <row r="24" spans="8:14" ht="26.1">
      <c r="H24" s="52"/>
      <c r="I24" s="52"/>
      <c r="J24" s="77" t="s">
        <v>77</v>
      </c>
      <c r="K24" s="77"/>
      <c r="L24" s="77"/>
      <c r="M24" s="53"/>
      <c r="N24" s="53"/>
    </row>
    <row r="25" spans="8:14" ht="15" customHeight="1">
      <c r="H25" s="52"/>
      <c r="I25" s="52"/>
      <c r="J25" s="54"/>
      <c r="K25" s="45"/>
      <c r="L25" s="45"/>
      <c r="M25" s="53"/>
      <c r="N25" s="53"/>
    </row>
    <row r="26" spans="8:14" ht="39.950000000000003" customHeight="1">
      <c r="H26" s="52"/>
      <c r="I26" s="52"/>
      <c r="J26" s="37" t="s">
        <v>29</v>
      </c>
      <c r="K26" s="38"/>
      <c r="L26" s="39">
        <v>500</v>
      </c>
      <c r="M26" s="53"/>
      <c r="N26" s="53"/>
    </row>
    <row r="27" spans="8:14" ht="9.9499999999999993" customHeight="1">
      <c r="H27" s="52"/>
      <c r="I27" s="52"/>
      <c r="J27" s="55"/>
      <c r="K27" s="45"/>
      <c r="L27" s="56"/>
      <c r="M27" s="53"/>
      <c r="N27" s="53"/>
    </row>
    <row r="28" spans="8:14" ht="19.350000000000001" customHeight="1">
      <c r="H28" s="52"/>
      <c r="I28" s="52"/>
      <c r="J28" s="37" t="s">
        <v>31</v>
      </c>
      <c r="K28" s="38"/>
      <c r="L28" s="40" t="s">
        <v>78</v>
      </c>
      <c r="M28" s="53"/>
      <c r="N28" s="53"/>
    </row>
    <row r="29" spans="8:14" ht="9.9499999999999993" customHeight="1">
      <c r="H29" s="52"/>
      <c r="I29" s="52"/>
      <c r="J29" s="55"/>
      <c r="K29" s="45"/>
      <c r="L29" s="56"/>
      <c r="M29" s="53"/>
      <c r="N29" s="53"/>
    </row>
    <row r="30" spans="8:14" ht="20.100000000000001" customHeight="1">
      <c r="H30" s="52"/>
      <c r="I30" s="52"/>
      <c r="J30" s="37" t="s">
        <v>35</v>
      </c>
      <c r="K30" s="38"/>
      <c r="L30" s="41">
        <v>0.01</v>
      </c>
      <c r="M30" s="53"/>
      <c r="N30" s="53"/>
    </row>
    <row r="31" spans="8:14" ht="15" customHeight="1">
      <c r="H31" s="52"/>
      <c r="I31" s="52"/>
      <c r="J31" s="55"/>
      <c r="K31" s="45"/>
      <c r="L31" s="56"/>
      <c r="M31" s="53"/>
      <c r="N31" s="53"/>
    </row>
    <row r="32" spans="8:14" ht="26.1">
      <c r="H32" s="52"/>
      <c r="I32" s="52"/>
      <c r="J32" s="78" t="s">
        <v>79</v>
      </c>
      <c r="K32" s="78"/>
      <c r="L32" s="78"/>
      <c r="M32" s="53"/>
      <c r="N32" s="53"/>
    </row>
    <row r="33" spans="8:14" ht="15" customHeight="1">
      <c r="H33" s="52"/>
      <c r="I33" s="52"/>
      <c r="J33" s="55"/>
      <c r="K33" s="45"/>
      <c r="L33" s="56"/>
      <c r="M33" s="53"/>
      <c r="N33" s="53"/>
    </row>
    <row r="34" spans="8:14" ht="30" customHeight="1">
      <c r="H34" s="52"/>
      <c r="I34" s="52"/>
      <c r="J34" s="42" t="s">
        <v>39</v>
      </c>
      <c r="K34" s="38"/>
      <c r="L34" s="43">
        <v>6000</v>
      </c>
      <c r="M34" s="53"/>
      <c r="N34" s="53"/>
    </row>
    <row r="35" spans="8:14" ht="15" customHeight="1">
      <c r="H35" s="52"/>
      <c r="I35" s="52"/>
      <c r="J35" s="55"/>
      <c r="K35" s="45"/>
      <c r="L35" s="56"/>
      <c r="M35" s="53"/>
      <c r="N35" s="53"/>
    </row>
    <row r="36" spans="8:14" ht="30" customHeight="1">
      <c r="H36" s="52"/>
      <c r="I36" s="52"/>
      <c r="J36" s="42" t="s">
        <v>41</v>
      </c>
      <c r="K36" s="38"/>
      <c r="L36" s="43">
        <v>10647.74</v>
      </c>
      <c r="M36" s="53"/>
      <c r="N36" s="53"/>
    </row>
    <row r="37" spans="8:14" ht="15" customHeight="1">
      <c r="H37" s="52"/>
      <c r="I37" s="52"/>
      <c r="J37" s="55"/>
      <c r="K37" s="45"/>
      <c r="L37" s="56"/>
      <c r="M37" s="53"/>
      <c r="N37" s="53"/>
    </row>
    <row r="38" spans="8:14" ht="45" customHeight="1">
      <c r="H38" s="52"/>
      <c r="I38" s="52"/>
      <c r="J38" s="42" t="s">
        <v>43</v>
      </c>
      <c r="K38" s="38"/>
      <c r="L38" s="43">
        <v>4777.07</v>
      </c>
      <c r="M38" s="53"/>
      <c r="N38" s="53"/>
    </row>
    <row r="39" spans="8:14" ht="15" customHeight="1">
      <c r="H39" s="52"/>
      <c r="I39" s="52"/>
      <c r="J39" s="44"/>
      <c r="K39" s="45"/>
      <c r="L39" s="46"/>
      <c r="M39" s="53"/>
      <c r="N39" s="53"/>
    </row>
    <row r="40" spans="8:14" ht="36" customHeight="1">
      <c r="H40" s="52"/>
      <c r="I40" s="52"/>
      <c r="J40" s="42" t="s">
        <v>80</v>
      </c>
      <c r="K40" s="47"/>
      <c r="L40" s="48">
        <v>5870.67</v>
      </c>
      <c r="M40" s="53"/>
      <c r="N40" s="53"/>
    </row>
    <row r="41" spans="8:14">
      <c r="H41" s="52"/>
      <c r="I41" s="52"/>
      <c r="J41" s="45"/>
      <c r="K41" s="45"/>
      <c r="L41" s="45"/>
      <c r="M41" s="53"/>
      <c r="N41" s="53"/>
    </row>
    <row r="42" spans="8:14" ht="15.95" thickBot="1">
      <c r="H42" s="52"/>
      <c r="I42" s="57"/>
      <c r="J42" s="58"/>
      <c r="K42" s="58"/>
      <c r="L42" s="58"/>
      <c r="M42" s="59"/>
      <c r="N42" s="53"/>
    </row>
    <row r="43" spans="8:14" ht="15.95" thickBot="1">
      <c r="H43" s="57"/>
      <c r="I43" s="58"/>
      <c r="J43" s="58"/>
      <c r="K43" s="58"/>
      <c r="L43" s="58"/>
      <c r="M43" s="58"/>
      <c r="N43" s="59"/>
    </row>
  </sheetData>
  <mergeCells count="2">
    <mergeCell ref="J24:L24"/>
    <mergeCell ref="J32:L32"/>
  </mergeCells>
  <dataValidations count="1">
    <dataValidation type="list" allowBlank="1" showInputMessage="1" showErrorMessage="1" sqref="B2" xr:uid="{4F315925-994D-4FA7-8F02-512D9C23A920}">
      <formula1>"1. Single,2. Head of Household,3. Married Filing Jointly,4. Married Filing Seperately"</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1B671127-B206-406A-9BD9-080B86FD95D0}">
          <x14:formula1>
            <xm:f>Sheet1!$C$36:$C$44</xm:f>
          </x14:formula1>
          <xm:sqref>B1</xm:sqref>
        </x14:dataValidation>
        <x14:dataValidation type="list" allowBlank="1" showInputMessage="1" showErrorMessage="1" xr:uid="{0C789522-7C21-43BE-8D80-948B449A9B28}">
          <x14:formula1>
            <xm:f>INDIRECT("Options_" &amp; Sheet1!$A$47)</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D4C37-6303-47F2-B453-C35886810646}">
  <dimension ref="A1:AD247"/>
  <sheetViews>
    <sheetView tabSelected="1" workbookViewId="0">
      <selection activeCell="F18" sqref="F18"/>
    </sheetView>
  </sheetViews>
  <sheetFormatPr defaultColWidth="8.85546875" defaultRowHeight="15"/>
  <cols>
    <col min="2" max="2" width="3.7109375" customWidth="1"/>
    <col min="4" max="4" width="30.7109375" customWidth="1"/>
    <col min="5" max="5" width="4.140625" customWidth="1"/>
    <col min="6" max="6" width="23.140625" customWidth="1"/>
    <col min="7" max="7" width="8.85546875" customWidth="1"/>
    <col min="8" max="8" width="3.7109375" customWidth="1"/>
  </cols>
  <sheetData>
    <row r="1" spans="1:30" ht="15.95" thickBot="1">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row>
    <row r="2" spans="1:30" ht="15.95" thickBot="1">
      <c r="A2" s="45"/>
      <c r="B2" s="49"/>
      <c r="C2" s="50"/>
      <c r="D2" s="50"/>
      <c r="E2" s="50"/>
      <c r="F2" s="50"/>
      <c r="G2" s="50"/>
      <c r="H2" s="51"/>
      <c r="I2" s="45"/>
      <c r="J2" s="45"/>
      <c r="K2" s="45"/>
      <c r="L2" s="45"/>
      <c r="M2" s="45"/>
      <c r="N2" s="45"/>
      <c r="O2" s="45"/>
      <c r="P2" s="45"/>
      <c r="Q2" s="45"/>
      <c r="R2" s="45"/>
      <c r="S2" s="45"/>
      <c r="T2" s="45"/>
      <c r="U2" s="45"/>
      <c r="V2" s="45"/>
      <c r="W2" s="45"/>
      <c r="X2" s="45"/>
      <c r="Y2" s="45"/>
      <c r="Z2" s="45"/>
      <c r="AA2" s="45"/>
      <c r="AB2" s="45"/>
      <c r="AC2" s="45"/>
      <c r="AD2" s="45"/>
    </row>
    <row r="3" spans="1:30">
      <c r="A3" s="45"/>
      <c r="B3" s="52"/>
      <c r="C3" s="49"/>
      <c r="D3" s="50"/>
      <c r="E3" s="50"/>
      <c r="F3" s="50"/>
      <c r="G3" s="51"/>
      <c r="H3" s="53"/>
      <c r="I3" s="45"/>
      <c r="J3" s="45"/>
      <c r="K3" s="45"/>
      <c r="L3" s="45"/>
      <c r="M3" s="45"/>
      <c r="N3" s="45"/>
      <c r="O3" s="45"/>
      <c r="P3" s="45"/>
      <c r="Q3" s="45"/>
      <c r="R3" s="45"/>
      <c r="S3" s="45"/>
      <c r="T3" s="45"/>
      <c r="U3" s="45"/>
      <c r="V3" s="45"/>
      <c r="W3" s="45"/>
      <c r="X3" s="45"/>
      <c r="Y3" s="45"/>
      <c r="Z3" s="45"/>
      <c r="AA3" s="45"/>
      <c r="AB3" s="45"/>
      <c r="AC3" s="45"/>
      <c r="AD3" s="45"/>
    </row>
    <row r="4" spans="1:30">
      <c r="A4" s="45"/>
      <c r="B4" s="52"/>
      <c r="C4" s="69"/>
      <c r="D4" s="70"/>
      <c r="E4" s="70"/>
      <c r="F4" s="70"/>
      <c r="G4" s="71"/>
      <c r="H4" s="53"/>
      <c r="I4" s="45"/>
      <c r="J4" s="45"/>
      <c r="K4" s="45"/>
      <c r="L4" s="45"/>
      <c r="M4" s="45"/>
      <c r="N4" s="45"/>
      <c r="O4" s="45"/>
      <c r="P4" s="45"/>
      <c r="Q4" s="45"/>
      <c r="R4" s="45"/>
      <c r="S4" s="45"/>
      <c r="T4" s="45"/>
      <c r="U4" s="45"/>
      <c r="V4" s="45"/>
      <c r="W4" s="45"/>
      <c r="X4" s="45"/>
      <c r="Y4" s="45"/>
      <c r="Z4" s="45"/>
      <c r="AA4" s="45"/>
      <c r="AB4" s="45"/>
      <c r="AC4" s="45"/>
      <c r="AD4" s="45"/>
    </row>
    <row r="5" spans="1:30">
      <c r="A5" s="45"/>
      <c r="B5" s="52"/>
      <c r="C5" s="69"/>
      <c r="D5" s="70"/>
      <c r="E5" s="70"/>
      <c r="F5" s="70"/>
      <c r="G5" s="71"/>
      <c r="H5" s="53"/>
      <c r="I5" s="45"/>
      <c r="J5" s="45"/>
      <c r="K5" s="45"/>
      <c r="L5" s="45"/>
      <c r="M5" s="45"/>
      <c r="N5" s="45"/>
      <c r="O5" s="45"/>
      <c r="P5" s="45"/>
      <c r="Q5" s="45"/>
      <c r="R5" s="45"/>
      <c r="S5" s="45"/>
      <c r="T5" s="45"/>
      <c r="U5" s="45"/>
      <c r="V5" s="45"/>
      <c r="W5" s="45"/>
      <c r="X5" s="45"/>
      <c r="Y5" s="45"/>
      <c r="Z5" s="45"/>
      <c r="AA5" s="45"/>
      <c r="AB5" s="45"/>
      <c r="AC5" s="45"/>
      <c r="AD5" s="45"/>
    </row>
    <row r="6" spans="1:30">
      <c r="A6" s="45"/>
      <c r="B6" s="52"/>
      <c r="C6" s="69"/>
      <c r="D6" s="70"/>
      <c r="E6" s="70"/>
      <c r="F6" s="70"/>
      <c r="G6" s="71"/>
      <c r="H6" s="53"/>
      <c r="I6" s="45"/>
      <c r="J6" s="45"/>
      <c r="K6" s="45"/>
      <c r="L6" s="45"/>
      <c r="M6" s="45"/>
      <c r="N6" s="45"/>
      <c r="O6" s="45"/>
      <c r="P6" s="45"/>
      <c r="Q6" s="45"/>
      <c r="R6" s="45"/>
      <c r="S6" s="45"/>
      <c r="T6" s="45"/>
      <c r="U6" s="45"/>
      <c r="V6" s="45"/>
      <c r="W6" s="45"/>
      <c r="X6" s="45"/>
      <c r="Y6" s="45"/>
      <c r="Z6" s="45"/>
      <c r="AA6" s="45"/>
      <c r="AB6" s="45"/>
      <c r="AC6" s="45"/>
      <c r="AD6" s="45"/>
    </row>
    <row r="7" spans="1:30">
      <c r="A7" s="45"/>
      <c r="B7" s="52"/>
      <c r="C7" s="69"/>
      <c r="D7" s="70"/>
      <c r="E7" s="70"/>
      <c r="F7" s="70"/>
      <c r="G7" s="71"/>
      <c r="H7" s="53"/>
      <c r="I7" s="45"/>
      <c r="J7" s="45"/>
      <c r="K7" s="45"/>
      <c r="L7" s="45"/>
      <c r="M7" s="45"/>
      <c r="N7" s="45"/>
      <c r="O7" s="45"/>
      <c r="P7" s="45"/>
      <c r="Q7" s="45"/>
      <c r="R7" s="45"/>
      <c r="S7" s="45"/>
      <c r="T7" s="45"/>
      <c r="U7" s="45"/>
      <c r="V7" s="45"/>
      <c r="W7" s="45"/>
      <c r="X7" s="45"/>
      <c r="Y7" s="45"/>
      <c r="Z7" s="45"/>
      <c r="AA7" s="45"/>
      <c r="AB7" s="45"/>
      <c r="AC7" s="45"/>
      <c r="AD7" s="45"/>
    </row>
    <row r="8" spans="1:30">
      <c r="A8" s="45"/>
      <c r="B8" s="52"/>
      <c r="C8" s="69"/>
      <c r="D8" s="70"/>
      <c r="E8" s="70"/>
      <c r="F8" s="70"/>
      <c r="G8" s="71"/>
      <c r="H8" s="53"/>
      <c r="I8" s="45"/>
      <c r="J8" s="45"/>
      <c r="K8" s="45"/>
      <c r="L8" s="45"/>
      <c r="M8" s="45"/>
      <c r="N8" s="45"/>
      <c r="O8" s="45"/>
      <c r="P8" s="45"/>
      <c r="Q8" s="45"/>
      <c r="R8" s="45"/>
      <c r="S8" s="45"/>
      <c r="T8" s="45"/>
      <c r="U8" s="45"/>
      <c r="V8" s="45"/>
      <c r="W8" s="45"/>
      <c r="X8" s="45"/>
      <c r="Y8" s="45"/>
      <c r="Z8" s="45"/>
      <c r="AA8" s="45"/>
      <c r="AB8" s="45"/>
      <c r="AC8" s="45"/>
      <c r="AD8" s="45"/>
    </row>
    <row r="9" spans="1:30">
      <c r="A9" s="45"/>
      <c r="B9" s="52"/>
      <c r="C9" s="69"/>
      <c r="D9" s="70"/>
      <c r="E9" s="70"/>
      <c r="F9" s="70"/>
      <c r="G9" s="71"/>
      <c r="H9" s="53"/>
      <c r="I9" s="45"/>
      <c r="J9" s="45"/>
      <c r="K9" s="45"/>
      <c r="L9" s="45"/>
      <c r="M9" s="45"/>
      <c r="N9" s="45"/>
      <c r="O9" s="45"/>
      <c r="P9" s="45"/>
      <c r="Q9" s="45"/>
      <c r="R9" s="45"/>
      <c r="S9" s="45"/>
      <c r="T9" s="45"/>
      <c r="U9" s="45"/>
      <c r="V9" s="45"/>
      <c r="W9" s="45"/>
      <c r="X9" s="45"/>
      <c r="Y9" s="45"/>
      <c r="Z9" s="45"/>
      <c r="AA9" s="45"/>
      <c r="AB9" s="45"/>
      <c r="AC9" s="45"/>
      <c r="AD9" s="45"/>
    </row>
    <row r="10" spans="1:30" ht="26.1">
      <c r="A10" s="45"/>
      <c r="B10" s="52"/>
      <c r="C10" s="52"/>
      <c r="D10" s="81" t="s">
        <v>77</v>
      </c>
      <c r="E10" s="81"/>
      <c r="F10" s="81"/>
      <c r="G10" s="53"/>
      <c r="H10" s="53"/>
      <c r="I10" s="45"/>
      <c r="J10" s="45"/>
      <c r="K10" s="45"/>
      <c r="L10" s="45"/>
      <c r="M10" s="45"/>
      <c r="N10" s="45"/>
      <c r="O10" s="45"/>
      <c r="P10" s="45"/>
      <c r="Q10" s="45"/>
      <c r="R10" s="45"/>
      <c r="S10" s="45"/>
      <c r="T10" s="45"/>
      <c r="U10" s="45"/>
      <c r="V10" s="45"/>
      <c r="W10" s="45"/>
      <c r="X10" s="45"/>
      <c r="Y10" s="45"/>
      <c r="Z10" s="45"/>
      <c r="AA10" s="45"/>
      <c r="AB10" s="45"/>
      <c r="AC10" s="45"/>
      <c r="AD10" s="45"/>
    </row>
    <row r="11" spans="1:30" ht="15.95">
      <c r="A11" s="45"/>
      <c r="B11" s="52"/>
      <c r="C11" s="52"/>
      <c r="D11" s="54"/>
      <c r="E11" s="45"/>
      <c r="F11" s="45"/>
      <c r="G11" s="53"/>
      <c r="H11" s="53"/>
      <c r="I11" s="45"/>
      <c r="J11" s="45"/>
      <c r="K11" s="45"/>
      <c r="L11" s="45"/>
      <c r="M11" s="45"/>
      <c r="N11" s="45"/>
      <c r="O11" s="45"/>
      <c r="P11" s="45"/>
      <c r="Q11" s="45"/>
      <c r="R11" s="45"/>
      <c r="S11" s="45"/>
      <c r="T11" s="45"/>
      <c r="U11" s="45"/>
      <c r="V11" s="45"/>
      <c r="W11" s="45"/>
      <c r="X11" s="45"/>
      <c r="Y11" s="45"/>
      <c r="Z11" s="45"/>
      <c r="AA11" s="45"/>
      <c r="AB11" s="45"/>
      <c r="AC11" s="45"/>
      <c r="AD11" s="45"/>
    </row>
    <row r="12" spans="1:30" ht="33.6" customHeight="1">
      <c r="A12" s="45"/>
      <c r="B12" s="52"/>
      <c r="C12" s="52"/>
      <c r="D12" s="67" t="s">
        <v>29</v>
      </c>
      <c r="E12" s="38"/>
      <c r="F12" s="72">
        <v>500</v>
      </c>
      <c r="G12" s="53"/>
      <c r="H12" s="53"/>
      <c r="I12" s="45"/>
      <c r="J12" s="45"/>
      <c r="K12" s="45"/>
      <c r="L12" s="45"/>
      <c r="M12" s="45"/>
      <c r="N12" s="45"/>
      <c r="O12" s="45"/>
      <c r="P12" s="45"/>
      <c r="Q12" s="45"/>
      <c r="R12" s="45"/>
      <c r="S12" s="45"/>
      <c r="T12" s="45"/>
      <c r="U12" s="45"/>
      <c r="V12" s="45"/>
      <c r="W12" s="45"/>
      <c r="X12" s="45"/>
      <c r="Y12" s="45"/>
      <c r="Z12" s="45"/>
      <c r="AA12" s="45"/>
      <c r="AB12" s="45"/>
      <c r="AC12" s="45"/>
      <c r="AD12" s="45"/>
    </row>
    <row r="13" spans="1:30" ht="9.6" customHeight="1">
      <c r="A13" s="45"/>
      <c r="B13" s="52"/>
      <c r="C13" s="52"/>
      <c r="D13" s="55"/>
      <c r="E13" s="45"/>
      <c r="F13" s="56"/>
      <c r="G13" s="53"/>
      <c r="H13" s="53"/>
      <c r="I13" s="45"/>
      <c r="J13" s="45"/>
      <c r="K13" s="45"/>
      <c r="L13" s="45"/>
      <c r="M13" s="45"/>
      <c r="N13" s="45"/>
      <c r="O13" s="45"/>
      <c r="P13" s="45"/>
      <c r="Q13" s="45"/>
      <c r="R13" s="45"/>
      <c r="S13" s="45"/>
      <c r="T13" s="45"/>
      <c r="U13" s="45"/>
      <c r="V13" s="45"/>
      <c r="W13" s="45"/>
      <c r="X13" s="45"/>
      <c r="Y13" s="45"/>
      <c r="Z13" s="45"/>
      <c r="AA13" s="45"/>
      <c r="AB13" s="45"/>
      <c r="AC13" s="45"/>
      <c r="AD13" s="45"/>
    </row>
    <row r="14" spans="1:30" ht="19.350000000000001" customHeight="1">
      <c r="A14" s="45"/>
      <c r="B14" s="52"/>
      <c r="C14" s="52"/>
      <c r="D14" s="82" t="s">
        <v>31</v>
      </c>
      <c r="E14" s="61"/>
      <c r="F14" s="73" t="s">
        <v>76</v>
      </c>
      <c r="G14" s="53"/>
      <c r="H14" s="53"/>
      <c r="I14" s="45"/>
      <c r="J14" s="45"/>
      <c r="K14" s="45"/>
      <c r="L14" s="45"/>
      <c r="M14" s="45"/>
      <c r="N14" s="45"/>
      <c r="O14" s="45"/>
      <c r="P14" s="45"/>
      <c r="Q14" s="45"/>
      <c r="R14" s="45"/>
      <c r="S14" s="45"/>
      <c r="T14" s="45"/>
      <c r="U14" s="45"/>
      <c r="V14" s="45"/>
      <c r="W14" s="45"/>
      <c r="X14" s="45"/>
      <c r="Y14" s="45"/>
      <c r="Z14" s="45"/>
      <c r="AA14" s="45"/>
      <c r="AB14" s="45"/>
      <c r="AC14" s="45"/>
      <c r="AD14" s="45"/>
    </row>
    <row r="15" spans="1:30" ht="19.350000000000001" customHeight="1">
      <c r="A15" s="45"/>
      <c r="B15" s="52"/>
      <c r="C15" s="52"/>
      <c r="D15" s="83"/>
      <c r="E15" s="45"/>
      <c r="F15" s="74" t="s">
        <v>55</v>
      </c>
      <c r="G15" s="53"/>
      <c r="H15" s="53"/>
      <c r="I15" s="45"/>
      <c r="J15" s="45"/>
      <c r="K15" s="45"/>
      <c r="L15" s="45"/>
      <c r="M15" s="45"/>
      <c r="N15" s="45"/>
      <c r="O15" s="45"/>
      <c r="P15" s="45"/>
      <c r="Q15" s="45"/>
      <c r="R15" s="45"/>
      <c r="S15" s="45"/>
      <c r="T15" s="45"/>
      <c r="U15" s="45"/>
      <c r="V15" s="45"/>
      <c r="W15" s="45"/>
      <c r="X15" s="45"/>
      <c r="Y15" s="45"/>
      <c r="Z15" s="45"/>
      <c r="AA15" s="45"/>
      <c r="AB15" s="45"/>
      <c r="AC15" s="45"/>
      <c r="AD15" s="45"/>
    </row>
    <row r="16" spans="1:30" ht="19.350000000000001" customHeight="1">
      <c r="A16" s="45"/>
      <c r="B16" s="52"/>
      <c r="C16" s="52"/>
      <c r="D16" s="84"/>
      <c r="E16" s="60"/>
      <c r="F16" s="66">
        <f ca="1">VLOOKUP(F15,INDIRECT("Options_" &amp; Sheet1!A47 &amp; "_Table"), 2, FALSE)</f>
        <v>32</v>
      </c>
      <c r="G16" s="53"/>
      <c r="H16" s="53"/>
      <c r="I16" s="45"/>
      <c r="J16" s="45"/>
      <c r="K16" s="45"/>
      <c r="L16" s="45"/>
      <c r="M16" s="45"/>
      <c r="N16" s="45"/>
      <c r="O16" s="45"/>
      <c r="P16" s="45"/>
      <c r="Q16" s="45"/>
      <c r="R16" s="45"/>
      <c r="S16" s="45"/>
      <c r="T16" s="45"/>
      <c r="U16" s="45"/>
      <c r="V16" s="45"/>
      <c r="W16" s="45"/>
      <c r="X16" s="45"/>
      <c r="Y16" s="45"/>
      <c r="Z16" s="45"/>
      <c r="AA16" s="45"/>
      <c r="AB16" s="45"/>
      <c r="AC16" s="45"/>
      <c r="AD16" s="45"/>
    </row>
    <row r="17" spans="1:30" ht="9.6" customHeight="1">
      <c r="A17" s="45"/>
      <c r="B17" s="52"/>
      <c r="C17" s="52"/>
      <c r="D17" s="55"/>
      <c r="E17" s="45"/>
      <c r="F17" s="56"/>
      <c r="G17" s="53"/>
      <c r="H17" s="53"/>
      <c r="I17" s="45"/>
      <c r="J17" s="45"/>
      <c r="K17" s="45"/>
      <c r="L17" s="45"/>
      <c r="M17" s="45"/>
      <c r="N17" s="45"/>
      <c r="O17" s="45"/>
      <c r="P17" s="45"/>
      <c r="Q17" s="45"/>
      <c r="R17" s="45"/>
      <c r="S17" s="45"/>
      <c r="T17" s="45"/>
      <c r="U17" s="45"/>
      <c r="V17" s="45"/>
      <c r="W17" s="45"/>
      <c r="X17" s="45"/>
      <c r="Y17" s="45"/>
      <c r="Z17" s="45"/>
      <c r="AA17" s="45"/>
      <c r="AB17" s="45"/>
      <c r="AC17" s="45"/>
      <c r="AD17" s="45"/>
    </row>
    <row r="18" spans="1:30" ht="19.350000000000001" customHeight="1">
      <c r="A18" s="45"/>
      <c r="B18" s="52"/>
      <c r="C18" s="52"/>
      <c r="D18" s="67" t="s">
        <v>35</v>
      </c>
      <c r="E18" s="38"/>
      <c r="F18" s="75">
        <v>1</v>
      </c>
      <c r="G18" s="53"/>
      <c r="H18" s="53"/>
      <c r="I18" s="45"/>
      <c r="J18" s="45"/>
      <c r="K18" s="45"/>
      <c r="L18" s="45"/>
      <c r="M18" s="45"/>
      <c r="N18" s="45"/>
      <c r="O18" s="45"/>
      <c r="P18" s="45"/>
      <c r="Q18" s="45"/>
      <c r="R18" s="45"/>
      <c r="S18" s="45"/>
      <c r="T18" s="45"/>
      <c r="U18" s="45"/>
      <c r="V18" s="45"/>
      <c r="W18" s="45"/>
      <c r="X18" s="45"/>
      <c r="Y18" s="45"/>
      <c r="Z18" s="45"/>
      <c r="AA18" s="45"/>
      <c r="AB18" s="45"/>
      <c r="AC18" s="45"/>
      <c r="AD18" s="45"/>
    </row>
    <row r="19" spans="1:30">
      <c r="A19" s="45"/>
      <c r="B19" s="52"/>
      <c r="C19" s="52"/>
      <c r="D19" s="55"/>
      <c r="E19" s="45"/>
      <c r="F19" s="56"/>
      <c r="G19" s="53"/>
      <c r="H19" s="53"/>
      <c r="I19" s="45"/>
      <c r="J19" s="45"/>
      <c r="K19" s="45"/>
      <c r="L19" s="45"/>
      <c r="M19" s="45"/>
      <c r="N19" s="45"/>
      <c r="O19" s="45"/>
      <c r="P19" s="45"/>
      <c r="Q19" s="45"/>
      <c r="R19" s="45"/>
      <c r="S19" s="45"/>
      <c r="T19" s="45"/>
      <c r="U19" s="45"/>
      <c r="V19" s="45"/>
      <c r="W19" s="45"/>
      <c r="X19" s="45"/>
      <c r="Y19" s="45"/>
      <c r="Z19" s="45"/>
      <c r="AA19" s="45"/>
      <c r="AB19" s="45"/>
      <c r="AC19" s="45"/>
      <c r="AD19" s="45"/>
    </row>
    <row r="20" spans="1:30" ht="26.1">
      <c r="A20" s="45"/>
      <c r="B20" s="52"/>
      <c r="C20" s="52"/>
      <c r="D20" s="78" t="s">
        <v>79</v>
      </c>
      <c r="E20" s="78"/>
      <c r="F20" s="78"/>
      <c r="G20" s="53"/>
      <c r="H20" s="53"/>
      <c r="I20" s="45"/>
      <c r="J20" s="45"/>
      <c r="K20" s="45"/>
      <c r="L20" s="45"/>
      <c r="M20" s="45"/>
      <c r="N20" s="45"/>
      <c r="O20" s="45"/>
      <c r="P20" s="45"/>
      <c r="Q20" s="45"/>
      <c r="R20" s="45"/>
      <c r="S20" s="45"/>
      <c r="T20" s="45"/>
      <c r="U20" s="45"/>
      <c r="V20" s="45"/>
      <c r="W20" s="45"/>
      <c r="X20" s="45"/>
      <c r="Y20" s="45"/>
      <c r="Z20" s="45"/>
      <c r="AA20" s="45"/>
      <c r="AB20" s="45"/>
      <c r="AC20" s="45"/>
      <c r="AD20" s="45"/>
    </row>
    <row r="21" spans="1:30">
      <c r="A21" s="45"/>
      <c r="B21" s="52"/>
      <c r="C21" s="52"/>
      <c r="D21" s="55"/>
      <c r="E21" s="45"/>
      <c r="F21" s="56"/>
      <c r="G21" s="53"/>
      <c r="H21" s="53"/>
      <c r="I21" s="45"/>
      <c r="J21" s="45"/>
      <c r="K21" s="45"/>
      <c r="L21" s="45"/>
      <c r="M21" s="45"/>
      <c r="N21" s="45"/>
      <c r="O21" s="45"/>
      <c r="P21" s="45"/>
      <c r="Q21" s="45"/>
      <c r="R21" s="45"/>
      <c r="S21" s="45"/>
      <c r="T21" s="45"/>
      <c r="U21" s="45"/>
      <c r="V21" s="45"/>
      <c r="W21" s="45"/>
      <c r="X21" s="45"/>
      <c r="Y21" s="45"/>
      <c r="Z21" s="45"/>
      <c r="AA21" s="45"/>
      <c r="AB21" s="45"/>
      <c r="AC21" s="45"/>
      <c r="AD21" s="45"/>
    </row>
    <row r="22" spans="1:30" ht="33.6" customHeight="1">
      <c r="A22" s="45"/>
      <c r="B22" s="52"/>
      <c r="C22" s="52"/>
      <c r="D22" s="68" t="s">
        <v>39</v>
      </c>
      <c r="E22" s="38"/>
      <c r="F22" s="64">
        <f>F12*12</f>
        <v>6000</v>
      </c>
      <c r="G22" s="53"/>
      <c r="H22" s="53"/>
      <c r="I22" s="45"/>
      <c r="J22" s="45"/>
      <c r="K22" s="45"/>
      <c r="L22" s="45"/>
      <c r="M22" s="45"/>
      <c r="N22" s="45"/>
      <c r="O22" s="45"/>
      <c r="P22" s="45"/>
      <c r="Q22" s="45"/>
      <c r="R22" s="45"/>
      <c r="S22" s="45"/>
      <c r="T22" s="45"/>
      <c r="U22" s="45"/>
      <c r="V22" s="45"/>
      <c r="W22" s="45"/>
      <c r="X22" s="45"/>
      <c r="Y22" s="45"/>
      <c r="Z22" s="45"/>
      <c r="AA22" s="45"/>
      <c r="AB22" s="45"/>
      <c r="AC22" s="45"/>
      <c r="AD22" s="45"/>
    </row>
    <row r="23" spans="1:30" ht="9.6" customHeight="1">
      <c r="A23" s="45"/>
      <c r="B23" s="52"/>
      <c r="C23" s="52"/>
      <c r="D23" s="55"/>
      <c r="E23" s="45"/>
      <c r="F23" s="56"/>
      <c r="G23" s="53"/>
      <c r="H23" s="53"/>
      <c r="I23" s="45"/>
      <c r="J23" s="45"/>
      <c r="K23" s="45"/>
      <c r="L23" s="45"/>
      <c r="M23" s="45"/>
      <c r="N23" s="45"/>
      <c r="O23" s="45"/>
      <c r="P23" s="45"/>
      <c r="Q23" s="45"/>
      <c r="R23" s="45"/>
      <c r="S23" s="45"/>
      <c r="T23" s="45"/>
      <c r="U23" s="45"/>
      <c r="V23" s="45"/>
      <c r="W23" s="45"/>
      <c r="X23" s="45"/>
      <c r="Y23" s="45"/>
      <c r="Z23" s="45"/>
      <c r="AA23" s="45"/>
      <c r="AB23" s="45"/>
      <c r="AC23" s="45"/>
      <c r="AD23" s="45"/>
    </row>
    <row r="24" spans="1:30" ht="33.6" customHeight="1">
      <c r="A24" s="45"/>
      <c r="B24" s="52"/>
      <c r="C24" s="52"/>
      <c r="D24" s="68" t="s">
        <v>41</v>
      </c>
      <c r="E24" s="38"/>
      <c r="F24" s="64">
        <f ca="1">F22/(1-F16/100-F18/100-0.0765)</f>
        <v>10109.519797809606</v>
      </c>
      <c r="G24" s="53"/>
      <c r="H24" s="53"/>
      <c r="I24" s="45"/>
      <c r="J24" s="45"/>
      <c r="K24" s="45"/>
      <c r="L24" s="45"/>
      <c r="M24" s="45"/>
      <c r="N24" s="45"/>
      <c r="O24" s="45"/>
      <c r="P24" s="45"/>
      <c r="Q24" s="45"/>
      <c r="R24" s="45"/>
      <c r="S24" s="45"/>
      <c r="T24" s="45"/>
      <c r="U24" s="45"/>
      <c r="V24" s="45"/>
      <c r="W24" s="45"/>
      <c r="X24" s="45"/>
      <c r="Y24" s="45"/>
      <c r="Z24" s="45"/>
      <c r="AA24" s="45"/>
      <c r="AB24" s="45"/>
      <c r="AC24" s="45"/>
      <c r="AD24" s="45"/>
    </row>
    <row r="25" spans="1:30" ht="9.6" customHeight="1">
      <c r="A25" s="45"/>
      <c r="B25" s="52"/>
      <c r="C25" s="52"/>
      <c r="D25" s="55"/>
      <c r="E25" s="45"/>
      <c r="F25" s="56"/>
      <c r="G25" s="53"/>
      <c r="H25" s="53"/>
      <c r="I25" s="45"/>
      <c r="J25" s="45"/>
      <c r="K25" s="45"/>
      <c r="L25" s="45"/>
      <c r="M25" s="45"/>
      <c r="N25" s="45"/>
      <c r="O25" s="45"/>
      <c r="P25" s="45"/>
      <c r="Q25" s="45"/>
      <c r="R25" s="45"/>
      <c r="S25" s="45"/>
      <c r="T25" s="45"/>
      <c r="U25" s="45"/>
      <c r="V25" s="45"/>
      <c r="W25" s="45"/>
      <c r="X25" s="45"/>
      <c r="Y25" s="45"/>
      <c r="Z25" s="45"/>
      <c r="AA25" s="45"/>
      <c r="AB25" s="45"/>
      <c r="AC25" s="45"/>
      <c r="AD25" s="45"/>
    </row>
    <row r="26" spans="1:30" ht="53.45" customHeight="1">
      <c r="A26" s="45"/>
      <c r="B26" s="52"/>
      <c r="C26" s="52"/>
      <c r="D26" s="68" t="s">
        <v>43</v>
      </c>
      <c r="E26" s="38"/>
      <c r="F26" s="64">
        <f>F22*F22/(_xlfn.XLOOKUP(F12,Sheet1!C36:C44,Sheet1!B36:B44)-120+F12)/12</f>
        <v>4777.0700636942674</v>
      </c>
      <c r="G26" s="53"/>
      <c r="H26" s="53"/>
      <c r="I26" s="45"/>
      <c r="J26" s="45"/>
      <c r="K26" s="45"/>
      <c r="L26" s="45"/>
      <c r="M26" s="45"/>
      <c r="N26" s="45"/>
      <c r="O26" s="45"/>
      <c r="P26" s="45"/>
      <c r="Q26" s="45"/>
      <c r="R26" s="45"/>
      <c r="S26" s="45"/>
      <c r="T26" s="45"/>
      <c r="U26" s="45"/>
      <c r="V26" s="45"/>
      <c r="W26" s="45"/>
      <c r="X26" s="45"/>
      <c r="Y26" s="45"/>
      <c r="Z26" s="45"/>
      <c r="AA26" s="45"/>
      <c r="AB26" s="45"/>
      <c r="AC26" s="45"/>
      <c r="AD26" s="45"/>
    </row>
    <row r="27" spans="1:30" ht="9.6" customHeight="1">
      <c r="A27" s="45"/>
      <c r="B27" s="52"/>
      <c r="C27" s="52"/>
      <c r="D27" s="44"/>
      <c r="E27" s="45"/>
      <c r="F27" s="46"/>
      <c r="G27" s="53"/>
      <c r="H27" s="53"/>
      <c r="I27" s="45"/>
      <c r="J27" s="45"/>
      <c r="K27" s="45"/>
      <c r="L27" s="45"/>
      <c r="M27" s="45"/>
      <c r="N27" s="45"/>
      <c r="O27" s="45"/>
      <c r="P27" s="45"/>
      <c r="Q27" s="45"/>
      <c r="R27" s="45"/>
      <c r="S27" s="45"/>
      <c r="T27" s="45"/>
      <c r="U27" s="45"/>
      <c r="V27" s="45"/>
      <c r="W27" s="45"/>
      <c r="X27" s="45"/>
      <c r="Y27" s="45"/>
      <c r="Z27" s="45"/>
      <c r="AA27" s="45"/>
      <c r="AB27" s="45"/>
      <c r="AC27" s="45"/>
      <c r="AD27" s="45"/>
    </row>
    <row r="28" spans="1:30" ht="19.350000000000001" customHeight="1">
      <c r="A28" s="45"/>
      <c r="B28" s="52"/>
      <c r="C28" s="52"/>
      <c r="D28" s="68" t="s">
        <v>80</v>
      </c>
      <c r="E28" s="47"/>
      <c r="F28" s="65">
        <f ca="1">F24-F26</f>
        <v>5332.4497341153383</v>
      </c>
      <c r="G28" s="53"/>
      <c r="H28" s="53"/>
      <c r="I28" s="45"/>
      <c r="J28" s="45"/>
      <c r="K28" s="45"/>
      <c r="L28" s="45"/>
      <c r="M28" s="45"/>
      <c r="N28" s="45"/>
      <c r="O28" s="45"/>
      <c r="P28" s="45"/>
      <c r="Q28" s="45"/>
      <c r="R28" s="45"/>
      <c r="S28" s="45"/>
      <c r="T28" s="45"/>
      <c r="U28" s="45"/>
      <c r="V28" s="45"/>
      <c r="W28" s="45"/>
      <c r="X28" s="45"/>
      <c r="Y28" s="45"/>
      <c r="Z28" s="45"/>
      <c r="AA28" s="45"/>
      <c r="AB28" s="45"/>
      <c r="AC28" s="45"/>
      <c r="AD28" s="45"/>
    </row>
    <row r="29" spans="1:30">
      <c r="A29" s="45"/>
      <c r="B29" s="52"/>
      <c r="C29" s="52"/>
      <c r="D29" s="45"/>
      <c r="E29" s="45"/>
      <c r="F29" s="45"/>
      <c r="G29" s="53"/>
      <c r="H29" s="53"/>
      <c r="I29" s="45"/>
      <c r="J29" s="45"/>
      <c r="K29" s="45"/>
      <c r="L29" s="45"/>
      <c r="M29" s="45"/>
      <c r="N29" s="45"/>
      <c r="O29" s="45"/>
      <c r="P29" s="45"/>
      <c r="Q29" s="45"/>
      <c r="R29" s="45"/>
      <c r="S29" s="45"/>
      <c r="T29" s="45"/>
      <c r="U29" s="45"/>
      <c r="V29" s="45"/>
      <c r="W29" s="45"/>
      <c r="X29" s="45"/>
      <c r="Y29" s="45"/>
      <c r="Z29" s="45"/>
      <c r="AA29" s="45"/>
      <c r="AB29" s="45"/>
      <c r="AC29" s="45"/>
      <c r="AD29" s="45"/>
    </row>
    <row r="30" spans="1:30" ht="15.95" thickBot="1">
      <c r="A30" s="45"/>
      <c r="B30" s="52"/>
      <c r="C30" s="57"/>
      <c r="D30" s="58"/>
      <c r="E30" s="58"/>
      <c r="F30" s="58"/>
      <c r="G30" s="59"/>
      <c r="H30" s="53"/>
      <c r="I30" s="45"/>
      <c r="J30" s="45"/>
      <c r="K30" s="45"/>
      <c r="L30" s="45"/>
      <c r="M30" s="45"/>
      <c r="N30" s="45"/>
      <c r="O30" s="45"/>
      <c r="P30" s="45"/>
      <c r="Q30" s="45"/>
      <c r="R30" s="45"/>
      <c r="S30" s="45"/>
      <c r="T30" s="45"/>
      <c r="U30" s="45"/>
      <c r="V30" s="45"/>
      <c r="W30" s="45"/>
      <c r="X30" s="45"/>
      <c r="Y30" s="45"/>
      <c r="Z30" s="45"/>
      <c r="AA30" s="45"/>
      <c r="AB30" s="45"/>
      <c r="AC30" s="45"/>
      <c r="AD30" s="45"/>
    </row>
    <row r="31" spans="1:30" ht="15.95" thickBot="1">
      <c r="A31" s="45"/>
      <c r="B31" s="57"/>
      <c r="C31" s="58"/>
      <c r="D31" s="58"/>
      <c r="E31" s="58"/>
      <c r="F31" s="58"/>
      <c r="G31" s="58"/>
      <c r="H31" s="59"/>
      <c r="I31" s="45"/>
      <c r="J31" s="45"/>
      <c r="K31" s="45"/>
      <c r="L31" s="45"/>
      <c r="M31" s="45"/>
      <c r="N31" s="45"/>
      <c r="O31" s="45"/>
      <c r="P31" s="45"/>
      <c r="Q31" s="45"/>
      <c r="R31" s="45"/>
      <c r="S31" s="45"/>
      <c r="T31" s="45"/>
      <c r="U31" s="45"/>
      <c r="V31" s="45"/>
      <c r="W31" s="45"/>
      <c r="X31" s="45"/>
      <c r="Y31" s="45"/>
      <c r="Z31" s="45"/>
      <c r="AA31" s="45"/>
      <c r="AB31" s="45"/>
      <c r="AC31" s="45"/>
      <c r="AD31" s="45"/>
    </row>
    <row r="32" spans="1:30" ht="38.25" customHeight="1">
      <c r="A32" s="45"/>
      <c r="B32" s="79" t="s">
        <v>81</v>
      </c>
      <c r="C32" s="79"/>
      <c r="D32" s="79"/>
      <c r="E32" s="79"/>
      <c r="F32" s="79"/>
      <c r="G32" s="79"/>
      <c r="H32" s="79"/>
      <c r="I32" s="45"/>
      <c r="J32" s="45"/>
      <c r="K32" s="45"/>
      <c r="L32" s="45"/>
      <c r="M32" s="45"/>
      <c r="N32" s="45"/>
      <c r="O32" s="45"/>
      <c r="P32" s="45"/>
      <c r="Q32" s="45"/>
      <c r="R32" s="45"/>
      <c r="S32" s="45"/>
      <c r="T32" s="45"/>
      <c r="U32" s="45"/>
      <c r="V32" s="45"/>
      <c r="W32" s="45"/>
      <c r="X32" s="45"/>
      <c r="Y32" s="45"/>
      <c r="Z32" s="45"/>
      <c r="AA32" s="45"/>
      <c r="AB32" s="45"/>
      <c r="AC32" s="45"/>
      <c r="AD32" s="45"/>
    </row>
    <row r="33" spans="1:30" ht="51.75" customHeight="1">
      <c r="A33" s="45"/>
      <c r="B33" s="80" t="s">
        <v>82</v>
      </c>
      <c r="C33" s="80"/>
      <c r="D33" s="80"/>
      <c r="E33" s="80"/>
      <c r="F33" s="80"/>
      <c r="G33" s="80"/>
      <c r="H33" s="80"/>
      <c r="I33" s="45"/>
      <c r="J33" s="45"/>
      <c r="K33" s="45"/>
      <c r="L33" s="45"/>
      <c r="M33" s="45"/>
      <c r="N33" s="45"/>
      <c r="O33" s="45"/>
      <c r="P33" s="45"/>
      <c r="Q33" s="45"/>
      <c r="R33" s="45"/>
      <c r="S33" s="45"/>
      <c r="T33" s="45"/>
      <c r="U33" s="45"/>
      <c r="V33" s="45"/>
      <c r="W33" s="45"/>
      <c r="X33" s="45"/>
      <c r="Y33" s="45"/>
      <c r="Z33" s="45"/>
      <c r="AA33" s="45"/>
      <c r="AB33" s="45"/>
      <c r="AC33" s="45"/>
      <c r="AD33" s="45"/>
    </row>
    <row r="34" spans="1:30" s="62" customFormat="1" ht="49.5" customHeight="1">
      <c r="A34" s="63"/>
      <c r="B34" s="80" t="s">
        <v>83</v>
      </c>
      <c r="C34" s="80"/>
      <c r="D34" s="80"/>
      <c r="E34" s="80"/>
      <c r="F34" s="80"/>
      <c r="G34" s="80"/>
      <c r="H34" s="80"/>
      <c r="I34" s="63"/>
      <c r="J34" s="63"/>
      <c r="K34" s="63"/>
      <c r="L34" s="63"/>
      <c r="M34" s="63"/>
      <c r="N34" s="63"/>
      <c r="O34" s="63"/>
      <c r="P34" s="63"/>
      <c r="Q34" s="63"/>
      <c r="R34" s="63"/>
      <c r="S34" s="63"/>
      <c r="T34" s="63"/>
      <c r="U34" s="63"/>
      <c r="V34" s="63"/>
      <c r="W34" s="63"/>
      <c r="X34" s="63"/>
      <c r="Y34" s="63"/>
      <c r="Z34" s="63"/>
      <c r="AA34" s="63"/>
      <c r="AB34" s="63"/>
      <c r="AC34" s="63"/>
      <c r="AD34" s="63"/>
    </row>
    <row r="35" spans="1:30">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row>
    <row r="36" spans="1:30">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row>
    <row r="37" spans="1:30">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row>
    <row r="38" spans="1:30">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row>
    <row r="39" spans="1:30">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row>
    <row r="40" spans="1:30">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row>
    <row r="41" spans="1:30">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row>
    <row r="42" spans="1:30">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row>
    <row r="43" spans="1:30">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row>
    <row r="44" spans="1:30">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row>
    <row r="45" spans="1:30">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row>
    <row r="46" spans="1:30">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row>
    <row r="47" spans="1:30">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row>
    <row r="48" spans="1:30">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row>
    <row r="49" spans="1:30">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row>
    <row r="50" spans="1:30">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row>
    <row r="51" spans="1:30">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row>
    <row r="52" spans="1:30">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row>
    <row r="53" spans="1:30">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row>
    <row r="54" spans="1:30">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row>
    <row r="55" spans="1:30">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row>
    <row r="56" spans="1:30">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row>
    <row r="57" spans="1:30">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row>
    <row r="58" spans="1:30">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row>
    <row r="59" spans="1:30">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row>
    <row r="60" spans="1:30">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row>
    <row r="61" spans="1:30">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row>
    <row r="62" spans="1:30">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row>
    <row r="63" spans="1:30">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row>
    <row r="64" spans="1:30">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row>
    <row r="65" spans="1:30">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row>
    <row r="66" spans="1:30">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row>
    <row r="67" spans="1:30">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row>
    <row r="68" spans="1:30">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row>
    <row r="69" spans="1:30">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row>
    <row r="70" spans="1:30">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row>
    <row r="71" spans="1:30">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row>
    <row r="72" spans="1:30">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row>
    <row r="73" spans="1:30">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row>
    <row r="74" spans="1:30">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row>
    <row r="75" spans="1:30">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row>
    <row r="76" spans="1:30">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row>
    <row r="77" spans="1:30">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row>
    <row r="78" spans="1:30">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row>
    <row r="79" spans="1:30">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row>
    <row r="80" spans="1:30">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row>
    <row r="81" spans="1:30">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row>
    <row r="82" spans="1:30">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row>
    <row r="83" spans="1:30">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row>
    <row r="84" spans="1:30">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row>
    <row r="85" spans="1:30">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row>
    <row r="86" spans="1:30">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row>
    <row r="87" spans="1:30">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row>
    <row r="88" spans="1:30">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row>
    <row r="89" spans="1:30">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row>
    <row r="90" spans="1:30">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row>
    <row r="91" spans="1:30">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row>
    <row r="92" spans="1:30">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row>
    <row r="93" spans="1:30">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row>
    <row r="94" spans="1:30">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row>
    <row r="95" spans="1:30">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row>
    <row r="96" spans="1:30">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row>
    <row r="97" spans="1:30">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row>
    <row r="98" spans="1:30">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row>
    <row r="99" spans="1:30">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row>
    <row r="100" spans="1:30">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row>
    <row r="101" spans="1:30">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row>
    <row r="102" spans="1:30">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row>
    <row r="103" spans="1:30">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row>
    <row r="104" spans="1:30">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row>
    <row r="105" spans="1:30">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row>
    <row r="106" spans="1:30">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row>
    <row r="107" spans="1:30">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row>
    <row r="108" spans="1:30">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row>
    <row r="109" spans="1:30">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row>
    <row r="110" spans="1:30">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row>
    <row r="111" spans="1:30">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row>
    <row r="112" spans="1:30">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row>
    <row r="113" spans="1:30">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row>
    <row r="114" spans="1:30">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row>
    <row r="115" spans="1:30">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row>
    <row r="116" spans="1:30">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row>
    <row r="117" spans="1:30">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row>
    <row r="118" spans="1:30">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row>
    <row r="119" spans="1:30">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row>
    <row r="120" spans="1:30">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row>
    <row r="121" spans="1:30">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row>
    <row r="122" spans="1:30">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row>
    <row r="123" spans="1:30">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row>
    <row r="124" spans="1:30">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row>
    <row r="125" spans="1:30">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row>
    <row r="126" spans="1:30">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row>
    <row r="127" spans="1:30">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row>
    <row r="128" spans="1:30">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row>
    <row r="129" spans="1:30">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row>
    <row r="130" spans="1:30">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row>
    <row r="131" spans="1:30">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row>
    <row r="132" spans="1:30">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row>
    <row r="133" spans="1:30">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row>
    <row r="134" spans="1:30">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row>
    <row r="135" spans="1:30">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row>
    <row r="136" spans="1:30">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row>
    <row r="137" spans="1:30">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row>
    <row r="138" spans="1:30">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row>
    <row r="139" spans="1:30">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row>
    <row r="140" spans="1:30">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row>
    <row r="141" spans="1:30">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row>
    <row r="142" spans="1:30">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row>
    <row r="143" spans="1:30">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row>
    <row r="144" spans="1:30">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row>
    <row r="145" spans="1:30">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row>
    <row r="146" spans="1:30">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row>
    <row r="147" spans="1:30">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row>
    <row r="148" spans="1:30">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row>
    <row r="149" spans="1:30">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row>
    <row r="150" spans="1:30">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row>
    <row r="151" spans="1:30">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row>
    <row r="152" spans="1:30">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row>
    <row r="153" spans="1:30">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row>
    <row r="154" spans="1:30">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row>
    <row r="155" spans="1:30">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row>
    <row r="156" spans="1:30">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row>
    <row r="157" spans="1:30">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row>
    <row r="158" spans="1:30">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row>
    <row r="159" spans="1:30">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row>
    <row r="160" spans="1:30">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row>
    <row r="161" spans="1:30">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row>
    <row r="162" spans="1:30">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row>
    <row r="163" spans="1:30">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row>
    <row r="164" spans="1:30">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row>
    <row r="165" spans="1:30">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row>
    <row r="166" spans="1:30">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row>
    <row r="167" spans="1:30">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row>
    <row r="168" spans="1:30">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row>
    <row r="169" spans="1:30">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row>
    <row r="170" spans="1:30">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row>
    <row r="171" spans="1:30">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row>
    <row r="172" spans="1:30">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row>
    <row r="173" spans="1:30">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row>
    <row r="174" spans="1:30">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row>
    <row r="175" spans="1:30">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row>
    <row r="176" spans="1:30">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row>
    <row r="177" spans="1:30">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row>
    <row r="178" spans="1:30">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row>
    <row r="179" spans="1:30">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row>
    <row r="180" spans="1:30">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row>
    <row r="181" spans="1:30">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row>
    <row r="182" spans="1:30">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row>
    <row r="183" spans="1:30">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row>
    <row r="184" spans="1:30">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row>
    <row r="185" spans="1:30">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row>
    <row r="186" spans="1:30">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row>
    <row r="187" spans="1:30">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row>
    <row r="188" spans="1:30">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row>
    <row r="189" spans="1:30">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row>
    <row r="190" spans="1:30">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row>
    <row r="191" spans="1:30">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row>
    <row r="192" spans="1:30">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row>
    <row r="193" spans="1:30">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row>
    <row r="194" spans="1:30">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row>
    <row r="195" spans="1:30">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row>
    <row r="196" spans="1:30">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row>
    <row r="197" spans="1:30">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row>
    <row r="198" spans="1:30">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row>
    <row r="199" spans="1:30">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row>
    <row r="200" spans="1:30">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row>
    <row r="201" spans="1:30">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row>
    <row r="202" spans="1:30">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row>
    <row r="203" spans="1:30">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row>
    <row r="204" spans="1:30">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row>
    <row r="205" spans="1:30">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row>
    <row r="206" spans="1:30">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row>
    <row r="207" spans="1:30">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row>
    <row r="208" spans="1:30">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row>
    <row r="209" spans="1:30">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row>
    <row r="210" spans="1:30">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row>
    <row r="211" spans="1:30">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row>
    <row r="212" spans="1:30">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row>
    <row r="213" spans="1:30">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row>
    <row r="214" spans="1:30">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row>
    <row r="215" spans="1:30">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row>
    <row r="216" spans="1:30">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row>
    <row r="217" spans="1:30">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row>
    <row r="218" spans="1:30">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row>
    <row r="219" spans="1:30">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row>
    <row r="220" spans="1:30">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row>
    <row r="221" spans="1:30">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row>
    <row r="222" spans="1:30">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row>
    <row r="223" spans="1:30">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row>
    <row r="224" spans="1:30">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row>
    <row r="225" spans="1:30">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row>
    <row r="226" spans="1:30">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row>
    <row r="227" spans="1:30">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row>
    <row r="228" spans="1:30">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row>
    <row r="229" spans="1:30">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row>
    <row r="230" spans="1:30">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row>
    <row r="231" spans="1:30">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row>
    <row r="232" spans="1:30">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row>
    <row r="233" spans="1:30">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row>
    <row r="234" spans="1:30">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row>
    <row r="235" spans="1:30">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row>
    <row r="236" spans="1:30">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row>
    <row r="237" spans="1:30">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row>
    <row r="238" spans="1:30">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row>
    <row r="239" spans="1:30">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row>
    <row r="240" spans="1:30">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row>
    <row r="241" spans="1:30">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row>
    <row r="242" spans="1:30">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row>
    <row r="243" spans="1:30">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row>
    <row r="244" spans="1:30">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row>
    <row r="245" spans="1:30">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row>
    <row r="246" spans="1:30">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row>
    <row r="247" spans="1:30">
      <c r="A247" s="45"/>
      <c r="B247" s="45"/>
      <c r="C247" s="45"/>
      <c r="D247" s="45"/>
      <c r="E247" s="45"/>
      <c r="F247" s="45"/>
      <c r="G247" s="45"/>
      <c r="H247" s="45"/>
      <c r="I247" s="45"/>
      <c r="J247" s="45"/>
      <c r="K247" s="45"/>
    </row>
  </sheetData>
  <sheetProtection algorithmName="SHA-512" hashValue="tJWz9MMwP7UgPSN+YJv0S23+z51ftZOXXg05/1G3g4BifKP22x7a1Bfvs1++2xejbHJbyg1L8blQk5oXfC+kPQ==" saltValue="DXuwHhnvty0osQIu+X8COg==" spinCount="100000" sheet="1" scenarios="1" selectLockedCells="1"/>
  <mergeCells count="6">
    <mergeCell ref="B32:H32"/>
    <mergeCell ref="B33:H33"/>
    <mergeCell ref="B34:H34"/>
    <mergeCell ref="D10:F10"/>
    <mergeCell ref="D20:F20"/>
    <mergeCell ref="D14:D16"/>
  </mergeCells>
  <dataValidations count="2">
    <dataValidation type="list" allowBlank="1" showInputMessage="1" showErrorMessage="1" sqref="F14" xr:uid="{675590D7-6A96-4914-A52D-05FBA407027E}">
      <formula1>"1. Single,2. Head of Household,3. Married Filing Jointly,4. Married Filing Seperately"</formula1>
    </dataValidation>
    <dataValidation type="list" allowBlank="1" showInputMessage="1" showErrorMessage="1" sqref="F18" xr:uid="{4C648F41-581D-48F7-967F-9D5DBFD4D340}">
      <formula1>"0,1,2,3,4,5,6,7,8,9,10,11,12,13,14,15"</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6C12DA83-A5C6-4328-B9A0-464AFFD28E62}">
          <x14:formula1>
            <xm:f>Sheet1!$C$36:$C$44</xm:f>
          </x14:formula1>
          <xm:sqref>F12</xm:sqref>
        </x14:dataValidation>
        <x14:dataValidation type="list" allowBlank="1" showInputMessage="1" showErrorMessage="1" xr:uid="{C55509F1-F5D2-4DFD-8B28-CB62FF6092DF}">
          <x14:formula1>
            <xm:f>INDIRECT("Options_" &amp; Sheet1!$A$47)</xm:f>
          </x14:formula1>
          <xm:sqref>F15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FC943F2FF5064DBC3D830EF4102D11" ma:contentTypeVersion="17" ma:contentTypeDescription="Create a new document." ma:contentTypeScope="" ma:versionID="855c8e668578aa2ddc41ed8dedfd0e70">
  <xsd:schema xmlns:xsd="http://www.w3.org/2001/XMLSchema" xmlns:xs="http://www.w3.org/2001/XMLSchema" xmlns:p="http://schemas.microsoft.com/office/2006/metadata/properties" xmlns:ns2="5a1d7160-34e8-4056-9d61-634d6a337585" xmlns:ns3="4b80c1d4-df80-42a0-a6fe-8727ae3e8d7b" targetNamespace="http://schemas.microsoft.com/office/2006/metadata/properties" ma:root="true" ma:fieldsID="8d8887842b599253e2a46a2722c53303" ns2:_="" ns3:_="">
    <xsd:import namespace="5a1d7160-34e8-4056-9d61-634d6a337585"/>
    <xsd:import namespace="4b80c1d4-df80-42a0-a6fe-8727ae3e8d7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1d7160-34e8-4056-9d61-634d6a33758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99a7ffc-5c92-4249-b7bc-66c8d382f18a}" ma:internalName="TaxCatchAll" ma:showField="CatchAllData" ma:web="5a1d7160-34e8-4056-9d61-634d6a33758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b80c1d4-df80-42a0-a6fe-8727ae3e8d7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156e52c-3d5b-4c64-830a-69b7a387eec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b80c1d4-df80-42a0-a6fe-8727ae3e8d7b">
      <Terms xmlns="http://schemas.microsoft.com/office/infopath/2007/PartnerControls"/>
    </lcf76f155ced4ddcb4097134ff3c332f>
    <TaxCatchAll xmlns="5a1d7160-34e8-4056-9d61-634d6a337585" xsi:nil="true"/>
  </documentManagement>
</p:properties>
</file>

<file path=customXml/itemProps1.xml><?xml version="1.0" encoding="utf-8"?>
<ds:datastoreItem xmlns:ds="http://schemas.openxmlformats.org/officeDocument/2006/customXml" ds:itemID="{FAE319F8-0C62-4D1A-8979-9ED1B4D85DF2}"/>
</file>

<file path=customXml/itemProps2.xml><?xml version="1.0" encoding="utf-8"?>
<ds:datastoreItem xmlns:ds="http://schemas.openxmlformats.org/officeDocument/2006/customXml" ds:itemID="{5CDF908E-C782-4F75-B70C-347BC364097F}"/>
</file>

<file path=customXml/itemProps3.xml><?xml version="1.0" encoding="utf-8"?>
<ds:datastoreItem xmlns:ds="http://schemas.openxmlformats.org/officeDocument/2006/customXml" ds:itemID="{10BD4250-2AC1-4620-BDEC-A31747CD372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Basica</dc:creator>
  <cp:keywords/>
  <dc:description/>
  <cp:lastModifiedBy/>
  <cp:revision/>
  <dcterms:created xsi:type="dcterms:W3CDTF">2023-08-08T14:27:41Z</dcterms:created>
  <dcterms:modified xsi:type="dcterms:W3CDTF">2023-08-29T13:49:28Z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0x010100C5FC943F2FF5064DBC3D830EF4102D11</vt:lpwstr>
  </property>
  <property fmtid="{D5CDD505-2E9C-101B-9397-08002B2CF9AE}" pid="3" name="MediaServiceImageTags">
    <vt:lpwstr/>
  </property>
</Properties>
</file>